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37061\Desktop\Svetainė\"/>
    </mc:Choice>
  </mc:AlternateContent>
  <xr:revisionPtr revIDLastSave="0" documentId="8_{C8E6F36B-1181-4301-8AFA-D8846AF04C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SVP 2021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4" i="2" l="1"/>
  <c r="T117" i="2" l="1"/>
  <c r="T114" i="2"/>
  <c r="T111" i="2"/>
  <c r="T105" i="2"/>
  <c r="T96" i="2"/>
  <c r="T94" i="2"/>
  <c r="T90" i="2"/>
  <c r="T66" i="2"/>
  <c r="T87" i="2"/>
  <c r="T81" i="2"/>
  <c r="T79" i="2"/>
  <c r="T51" i="2"/>
  <c r="T41" i="2"/>
  <c r="T55" i="2" l="1"/>
  <c r="T53" i="2"/>
  <c r="T45" i="2"/>
  <c r="T43" i="2"/>
  <c r="T24" i="2"/>
  <c r="T25" i="2"/>
  <c r="T23" i="2"/>
  <c r="T22" i="2"/>
  <c r="T32" i="2"/>
  <c r="Q28" i="2"/>
  <c r="Q25" i="2"/>
  <c r="Q24" i="2"/>
  <c r="T30" i="2" l="1"/>
  <c r="T29" i="2"/>
  <c r="T28" i="2"/>
  <c r="T31" i="2"/>
  <c r="T63" i="2"/>
  <c r="T36" i="2"/>
  <c r="Y132" i="2" l="1"/>
  <c r="X132" i="2"/>
  <c r="Q19" i="2"/>
  <c r="R19" i="2"/>
  <c r="S19" i="2"/>
  <c r="X19" i="2"/>
  <c r="Y19" i="2"/>
  <c r="Q15" i="2"/>
  <c r="R15" i="2"/>
  <c r="S15" i="2"/>
  <c r="X15" i="2"/>
  <c r="Y15" i="2"/>
  <c r="P15" i="2"/>
  <c r="P132" i="2"/>
  <c r="Y52" i="2" l="1"/>
  <c r="X52" i="2"/>
  <c r="S52" i="2"/>
  <c r="R52" i="2"/>
  <c r="P52" i="2"/>
  <c r="Q50" i="2"/>
  <c r="Q52" i="2" s="1"/>
  <c r="Y116" i="2" l="1"/>
  <c r="X116" i="2"/>
  <c r="X58" i="2"/>
  <c r="X46" i="2"/>
  <c r="X39" i="2"/>
  <c r="Y33" i="2"/>
  <c r="X33" i="2"/>
  <c r="Y27" i="2" l="1"/>
  <c r="X27" i="2"/>
  <c r="Y134" i="2"/>
  <c r="X134" i="2"/>
  <c r="Y135" i="2" l="1"/>
  <c r="X135" i="2"/>
  <c r="Y133" i="2"/>
  <c r="X133" i="2"/>
  <c r="Y130" i="2"/>
  <c r="X130" i="2"/>
  <c r="Y129" i="2"/>
  <c r="X129" i="2"/>
  <c r="P135" i="2"/>
  <c r="P116" i="2"/>
  <c r="P105" i="2"/>
  <c r="Q116" i="2" l="1"/>
  <c r="P133" i="2" l="1"/>
  <c r="Y127" i="2" l="1"/>
  <c r="X127" i="2"/>
  <c r="Y131" i="2"/>
  <c r="X131" i="2"/>
  <c r="P55" i="2" l="1"/>
  <c r="Q33" i="2" l="1"/>
  <c r="Q27" i="2"/>
  <c r="P16" i="2"/>
  <c r="P17" i="2"/>
  <c r="P20" i="2"/>
  <c r="P21" i="2" s="1"/>
  <c r="Q118" i="2"/>
  <c r="Q119" i="2" s="1"/>
  <c r="R118" i="2"/>
  <c r="S118" i="2"/>
  <c r="X118" i="2"/>
  <c r="Y118" i="2"/>
  <c r="R116" i="2"/>
  <c r="S116" i="2"/>
  <c r="P118" i="2"/>
  <c r="P119" i="2" s="1"/>
  <c r="Q112" i="2"/>
  <c r="R112" i="2"/>
  <c r="S112" i="2"/>
  <c r="X112" i="2"/>
  <c r="Y112" i="2"/>
  <c r="P112" i="2"/>
  <c r="Q110" i="2"/>
  <c r="R110" i="2"/>
  <c r="S110" i="2"/>
  <c r="X110" i="2"/>
  <c r="Y110" i="2"/>
  <c r="P110" i="2"/>
  <c r="Q107" i="2"/>
  <c r="R107" i="2"/>
  <c r="S107" i="2"/>
  <c r="X107" i="2"/>
  <c r="Y107" i="2"/>
  <c r="P107" i="2"/>
  <c r="Q97" i="2"/>
  <c r="R97" i="2"/>
  <c r="S97" i="2"/>
  <c r="X97" i="2"/>
  <c r="Y97" i="2"/>
  <c r="Q95" i="2"/>
  <c r="R95" i="2"/>
  <c r="S95" i="2"/>
  <c r="X95" i="2"/>
  <c r="Y95" i="2"/>
  <c r="P97" i="2"/>
  <c r="P95" i="2"/>
  <c r="Q92" i="2"/>
  <c r="Q93" i="2" s="1"/>
  <c r="R92" i="2"/>
  <c r="R93" i="2" s="1"/>
  <c r="S92" i="2"/>
  <c r="S93" i="2" s="1"/>
  <c r="X92" i="2"/>
  <c r="X93" i="2" s="1"/>
  <c r="Y92" i="2"/>
  <c r="Y93" i="2" s="1"/>
  <c r="P92" i="2"/>
  <c r="P93" i="2" s="1"/>
  <c r="Q88" i="2"/>
  <c r="R88" i="2"/>
  <c r="S88" i="2"/>
  <c r="X88" i="2"/>
  <c r="Y88" i="2"/>
  <c r="P88" i="2"/>
  <c r="Q83" i="2"/>
  <c r="R83" i="2"/>
  <c r="S83" i="2"/>
  <c r="X83" i="2"/>
  <c r="Y83" i="2"/>
  <c r="P83" i="2"/>
  <c r="Q80" i="2"/>
  <c r="R80" i="2"/>
  <c r="S80" i="2"/>
  <c r="X80" i="2"/>
  <c r="Y80" i="2"/>
  <c r="P80" i="2"/>
  <c r="Q77" i="2"/>
  <c r="R77" i="2"/>
  <c r="S77" i="2"/>
  <c r="X77" i="2"/>
  <c r="Y77" i="2"/>
  <c r="P77" i="2"/>
  <c r="Q75" i="2"/>
  <c r="R75" i="2"/>
  <c r="S75" i="2"/>
  <c r="X75" i="2"/>
  <c r="Y75" i="2"/>
  <c r="P75" i="2"/>
  <c r="Q72" i="2"/>
  <c r="R72" i="2"/>
  <c r="S72" i="2"/>
  <c r="X72" i="2"/>
  <c r="Y72" i="2"/>
  <c r="Q69" i="2"/>
  <c r="R69" i="2"/>
  <c r="S69" i="2"/>
  <c r="X69" i="2"/>
  <c r="Y69" i="2"/>
  <c r="Q67" i="2"/>
  <c r="R67" i="2"/>
  <c r="S67" i="2"/>
  <c r="X67" i="2"/>
  <c r="Y67" i="2"/>
  <c r="P72" i="2"/>
  <c r="P69" i="2"/>
  <c r="P67" i="2"/>
  <c r="Q64" i="2"/>
  <c r="R64" i="2"/>
  <c r="S64" i="2"/>
  <c r="X64" i="2"/>
  <c r="Y64" i="2"/>
  <c r="P64" i="2"/>
  <c r="Q60" i="2"/>
  <c r="R60" i="2"/>
  <c r="S60" i="2"/>
  <c r="X60" i="2"/>
  <c r="Y60" i="2"/>
  <c r="P60" i="2"/>
  <c r="Q58" i="2"/>
  <c r="R58" i="2"/>
  <c r="S58" i="2"/>
  <c r="Y58" i="2"/>
  <c r="P58" i="2"/>
  <c r="Q46" i="2"/>
  <c r="R46" i="2"/>
  <c r="S46" i="2"/>
  <c r="Y46" i="2"/>
  <c r="Q42" i="2"/>
  <c r="R42" i="2"/>
  <c r="S42" i="2"/>
  <c r="X42" i="2"/>
  <c r="Y42" i="2"/>
  <c r="P42" i="2"/>
  <c r="P39" i="2"/>
  <c r="Q39" i="2"/>
  <c r="R39" i="2"/>
  <c r="S39" i="2"/>
  <c r="Y39" i="2"/>
  <c r="P33" i="2"/>
  <c r="R33" i="2"/>
  <c r="S33" i="2"/>
  <c r="P27" i="2"/>
  <c r="R27" i="2"/>
  <c r="S27" i="2"/>
  <c r="Q21" i="2"/>
  <c r="R21" i="2"/>
  <c r="S21" i="2"/>
  <c r="X21" i="2"/>
  <c r="Y21" i="2"/>
  <c r="P130" i="2" l="1"/>
  <c r="P19" i="2"/>
  <c r="R65" i="2"/>
  <c r="Q65" i="2"/>
  <c r="P129" i="2"/>
  <c r="P127" i="2" s="1"/>
  <c r="S65" i="2"/>
  <c r="S119" i="2"/>
  <c r="X89" i="2"/>
  <c r="Y98" i="2"/>
  <c r="P78" i="2"/>
  <c r="X78" i="2"/>
  <c r="Q89" i="2"/>
  <c r="S113" i="2"/>
  <c r="X65" i="2"/>
  <c r="P134" i="2"/>
  <c r="P131" i="2" s="1"/>
  <c r="R89" i="2"/>
  <c r="P113" i="2"/>
  <c r="P120" i="2" s="1"/>
  <c r="R113" i="2"/>
  <c r="R40" i="2"/>
  <c r="S78" i="2"/>
  <c r="Q78" i="2"/>
  <c r="Y89" i="2"/>
  <c r="R119" i="2"/>
  <c r="S89" i="2"/>
  <c r="Y113" i="2"/>
  <c r="Y40" i="2"/>
  <c r="X113" i="2"/>
  <c r="X40" i="2"/>
  <c r="Y78" i="2"/>
  <c r="S40" i="2"/>
  <c r="Y65" i="2"/>
  <c r="Q113" i="2"/>
  <c r="Y119" i="2"/>
  <c r="Q40" i="2"/>
  <c r="R78" i="2"/>
  <c r="P89" i="2"/>
  <c r="X119" i="2"/>
  <c r="P98" i="2"/>
  <c r="Q98" i="2"/>
  <c r="S98" i="2"/>
  <c r="X98" i="2"/>
  <c r="R98" i="2"/>
  <c r="P46" i="2"/>
  <c r="P65" i="2" s="1"/>
  <c r="Q99" i="2" l="1"/>
  <c r="Q100" i="2" s="1"/>
  <c r="Q101" i="2" s="1"/>
  <c r="S99" i="2"/>
  <c r="S100" i="2" s="1"/>
  <c r="S101" i="2" s="1"/>
  <c r="R99" i="2"/>
  <c r="R100" i="2" s="1"/>
  <c r="R101" i="2" s="1"/>
  <c r="S120" i="2"/>
  <c r="S121" i="2" s="1"/>
  <c r="S122" i="2" s="1"/>
  <c r="P136" i="2"/>
  <c r="X99" i="2"/>
  <c r="X100" i="2" s="1"/>
  <c r="X101" i="2" s="1"/>
  <c r="Y99" i="2"/>
  <c r="Y100" i="2" s="1"/>
  <c r="Y101" i="2" s="1"/>
  <c r="X120" i="2"/>
  <c r="X121" i="2" s="1"/>
  <c r="X122" i="2" s="1"/>
  <c r="Q120" i="2"/>
  <c r="Q121" i="2" s="1"/>
  <c r="Q122" i="2" s="1"/>
  <c r="Y120" i="2"/>
  <c r="Y121" i="2" s="1"/>
  <c r="Y122" i="2" s="1"/>
  <c r="R120" i="2"/>
  <c r="R121" i="2" s="1"/>
  <c r="R122" i="2" s="1"/>
  <c r="P121" i="2"/>
  <c r="P122" i="2" s="1"/>
  <c r="X136" i="2"/>
  <c r="Y136" i="2"/>
  <c r="S123" i="2" l="1"/>
  <c r="R123" i="2"/>
  <c r="Q123" i="2"/>
  <c r="X123" i="2"/>
  <c r="Y123" i="2"/>
  <c r="P40" i="2" l="1"/>
  <c r="P99" i="2" l="1"/>
  <c r="P100" i="2" s="1"/>
  <c r="P101" i="2" s="1"/>
  <c r="P1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Asta</author>
    <author>Mantas</author>
  </authors>
  <commentList>
    <comment ref="AA12" authorId="0" shapeId="0" xr:uid="{E330FB98-7C65-4041-937D-EB444A78369D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projektas</t>
        </r>
      </text>
    </comment>
    <comment ref="AB12" authorId="0" shapeId="0" xr:uid="{647E1974-F7E0-4912-B863-88FD50ECBBF8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Įrengtos patalpos per dvejus metus</t>
        </r>
      </text>
    </comment>
    <comment ref="AA13" authorId="0" shapeId="0" xr:uid="{0D2BCEF6-E69A-456E-8817-05AA69FC41F0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Salės grindų modernizavimas;
IKT (kopiuterios ir spausdintuvos įsigijimas
</t>
        </r>
      </text>
    </comment>
    <comment ref="AB13" authorId="0" shapeId="0" xr:uid="{772EE785-BBED-4787-AEB3-4B28E816FDEE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Baseinėlis;
IKT: komp. ir projektoriaus įsigijimas</t>
        </r>
      </text>
    </comment>
    <comment ref="AC13" authorId="0" shapeId="0" xr:uid="{9559E624-3EF8-4368-A653-3E98D61E426C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IKT įsigijimas: 2 komp., pakabinamas ir interaktyvus ekranai </t>
        </r>
      </text>
    </comment>
    <comment ref="AA16" authorId="0" shapeId="0" xr:uid="{B720A128-F0B8-4E45-AD83-26AE4100A934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Sporto salės grindų šlifavimas, lakavimas, 
 remontas, naujų linijų dažymas - 14 t. eur;
Fasado plovimas, dažymas - 100 t. eur;
II korpuso langų keitimas - 20 t. eur;
</t>
        </r>
      </text>
    </comment>
    <comment ref="AB16" authorId="0" shapeId="0" xr:uid="{09B50230-349C-4CD4-9EF6-04288853EB99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II korp. langų keitimas</t>
        </r>
      </text>
    </comment>
    <comment ref="AC16" authorId="0" shapeId="0" xr:uid="{5B47C991-691B-41C6-B7F8-2B97DFA4E44C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II korp. langų keitimas</t>
        </r>
      </text>
    </comment>
    <comment ref="AA17" authorId="0" shapeId="0" xr:uid="{678933F1-AC0F-4432-A738-00B2E89FBE7A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Gyvenamųjų patalpų baldų atnaujinimas - 6 t. eur;
Mokyklinių baldų atnaujinimas (suolai, kėdės, stalai, čiužiniai) - 10 t. eur;
Valgyklos patalpų maisto gamybos įranga - 15 t. eur.</t>
        </r>
      </text>
    </comment>
    <comment ref="AB17" authorId="0" shapeId="0" xr:uid="{AB6213BC-5294-441E-84C4-4539B736B46E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Gyvenamųjų patalpų baldų atnaujinimas;
Mokyklinių baldų atnaujinimas (suolai, kėdės, stalai, čiužiniai);
Valgyklos patalpų maisto gamybos įranga 
IKT atnaujinimas </t>
        </r>
      </text>
    </comment>
    <comment ref="AC17" authorId="0" shapeId="0" xr:uid="{181936F3-BBEE-4FFA-A8CC-7706B7A8E87D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Gyvenamųjų patalpų baldų atnaujinimas;
Mokyklinių baldų atnaujinimas (suolai, kėdės, stalai, čiužiniai);
Valgyklos patalpų maisto gamybos įranga 
IKT atnaujinimas </t>
        </r>
      </text>
    </comment>
    <comment ref="AA18" authorId="0" shapeId="0" xr:uid="{A18A8BC1-021B-4806-93F5-4F46954B107A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Saulės elektrinės pirkimas ir montavimas 16,6 tūkst. Eur SB +66,6 tūkst. Eur APVA</t>
        </r>
      </text>
    </comment>
    <comment ref="AA20" authorId="0" shapeId="0" xr:uid="{FF55D5D0-4762-4901-87E7-546C828146AD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Medinių konstrukcijų, fasado dažymas 40 t. eur;
Futbolo mini aikštelės įrengimas 12 t.eur;
Gamtos mokslų tiriamoji lauko laboratorija 5 t. eur</t>
        </r>
      </text>
    </comment>
    <comment ref="AB20" authorId="0" shapeId="0" xr:uid="{EB637AD8-EFEA-4189-9162-36B6D0CB6552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Baseino renovacija 10 t. Eur SB + 30 t. Eur  privat. </t>
        </r>
      </text>
    </comment>
    <comment ref="AA66" authorId="0" shapeId="0" xr:uid="{C3F62141-670E-485D-A02C-5F0D0E3635CA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Mokslo metų užbaigimas;
Rugsėjo 1-oji;
Mokytojų diena;
Naujametinis karnavalas</t>
        </r>
      </text>
    </comment>
    <comment ref="AA79" authorId="0" shapeId="0" xr:uid="{EACF9B90-8759-4665-8623-F0D0D814D4F9}">
      <text>
        <r>
          <rPr>
            <b/>
            <sz val="9"/>
            <color indexed="81"/>
            <rFont val="Tahoma"/>
            <family val="2"/>
            <charset val="238"/>
          </rPr>
          <t>Asta:</t>
        </r>
        <r>
          <rPr>
            <sz val="9"/>
            <color indexed="81"/>
            <rFont val="Tahoma"/>
            <family val="2"/>
            <charset val="238"/>
          </rPr>
          <t xml:space="preserve">
Rudens konferencija</t>
        </r>
      </text>
    </comment>
    <comment ref="AA105" authorId="1" shapeId="0" xr:uid="{9D68854C-DB86-4887-96EA-0DFD39F4EBD5}">
      <text>
        <r>
          <rPr>
            <b/>
            <sz val="9"/>
            <color indexed="81"/>
            <rFont val="Tahoma"/>
            <family val="2"/>
            <charset val="238"/>
          </rPr>
          <t>Mantas:</t>
        </r>
        <r>
          <rPr>
            <sz val="9"/>
            <color indexed="81"/>
            <rFont val="Tahoma"/>
            <family val="2"/>
            <charset val="238"/>
          </rPr>
          <t xml:space="preserve">
Preilos sporto aikštelės valymas - 500 Eur;
Juodkrantės futbolo aikštelės volavimas - 1000 Eur;
Paplūdimio tinklinio, krepšinio, futbolo prekių įsigijimas - 1000 Eur.</t>
        </r>
      </text>
    </comment>
    <comment ref="AA106" authorId="1" shapeId="0" xr:uid="{0F95F6D2-FB9B-4CD9-B982-B6BE2464914A}">
      <text>
        <r>
          <rPr>
            <b/>
            <sz val="9"/>
            <color indexed="81"/>
            <rFont val="Tahoma"/>
            <family val="2"/>
            <charset val="238"/>
          </rPr>
          <t>Mantas:</t>
        </r>
        <r>
          <rPr>
            <sz val="9"/>
            <color indexed="81"/>
            <rFont val="Tahoma"/>
            <family val="2"/>
            <charset val="238"/>
          </rPr>
          <t xml:space="preserve">
Krepšinio aikštelės įrengimas - 100 000 Eur;
Lauko šaškių, šachmatų ir petankės aikštelių įrengimas - 35 000 Eur.</t>
        </r>
      </text>
    </comment>
    <comment ref="AA111" authorId="1" shapeId="0" xr:uid="{3EAD4FCC-25E0-492A-A5EA-41AEB564A9C8}">
      <text>
        <r>
          <rPr>
            <b/>
            <sz val="9"/>
            <color indexed="81"/>
            <rFont val="Tahoma"/>
            <family val="2"/>
          </rPr>
          <t>Mantas:</t>
        </r>
        <r>
          <rPr>
            <sz val="9"/>
            <color indexed="81"/>
            <rFont val="Tahoma"/>
            <family val="2"/>
          </rPr>
          <t xml:space="preserve">
Lauko treniruoklių kompleksų remontas</t>
        </r>
      </text>
    </comment>
    <comment ref="AA114" authorId="0" shapeId="0" xr:uid="{AB3F11C9-9A5D-437C-B240-6098D74F9113}">
      <text>
        <r>
          <rPr>
            <b/>
            <sz val="9"/>
            <color indexed="81"/>
            <rFont val="Tahoma"/>
            <family val="2"/>
            <charset val="238"/>
          </rPr>
          <t>Mantas:</t>
        </r>
        <r>
          <rPr>
            <sz val="9"/>
            <color indexed="81"/>
            <rFont val="Tahoma"/>
            <family val="2"/>
            <charset val="238"/>
          </rPr>
          <t xml:space="preserve">
Kūno kultūros ir sporto projektų finansavimas - 10 vnt. (28 500 Eur) + 7,5 Buriuotjų sąjungai už akciją „Ne, plastiko bangai“;
Renginių partnerio teisėmis organizavimas (sporto prizų įsteigimas) - 4 vnt. (1 500 Eur.);
VBL gavimas - pateikta Sporto ir laisvalaikio festivalio "Sveika, Neringa!" paraiška finansavimui gauti. Projekto būsena - vertinama.</t>
        </r>
      </text>
    </comment>
  </commentList>
</comments>
</file>

<file path=xl/sharedStrings.xml><?xml version="1.0" encoding="utf-8"?>
<sst xmlns="http://schemas.openxmlformats.org/spreadsheetml/2006/main" count="325" uniqueCount="175">
  <si>
    <t>TIKSLŲ, UŽDAVINIŲ, PRIEMONIŲ, VEIKLŲ, VEIKLŲ IŠLAIDŲ IR PRODUKTŲ KRITERIJŲ SUVESTINĖ</t>
  </si>
  <si>
    <t>Programos kodas</t>
  </si>
  <si>
    <t>Prioriteto kodas</t>
  </si>
  <si>
    <t>Strateginio tikslo kodas</t>
  </si>
  <si>
    <t>Uždavinio kodas</t>
  </si>
  <si>
    <t>Priemonės kodas</t>
  </si>
  <si>
    <t>Pavadinimas</t>
  </si>
  <si>
    <t>Veiklos kodas</t>
  </si>
  <si>
    <t>Veiklos pavadinimas</t>
  </si>
  <si>
    <t>Finansavimo šaltinis</t>
  </si>
  <si>
    <t>Veiklos rodiklis</t>
  </si>
  <si>
    <t>Iš viso</t>
  </si>
  <si>
    <t>Išlaidoms</t>
  </si>
  <si>
    <t>Turtui įsigyti ir finansiniams įsipareigojimams vykdyti</t>
  </si>
  <si>
    <t>Planas</t>
  </si>
  <si>
    <t>Iš jų darbo užmokesčiui</t>
  </si>
  <si>
    <t/>
  </si>
  <si>
    <t>Dainius Skirius</t>
  </si>
  <si>
    <t>SBB</t>
  </si>
  <si>
    <t>Viso:</t>
  </si>
  <si>
    <t>ESF</t>
  </si>
  <si>
    <t>Iš viso priemonei:</t>
  </si>
  <si>
    <t>Simas Survila</t>
  </si>
  <si>
    <t>Norbertas Airošius</t>
  </si>
  <si>
    <t>SPP</t>
  </si>
  <si>
    <t>Rasa Norvilienė</t>
  </si>
  <si>
    <t>SVA</t>
  </si>
  <si>
    <t>VBL</t>
  </si>
  <si>
    <t>Joana Mažeikienė</t>
  </si>
  <si>
    <t>Janina Kobozeva</t>
  </si>
  <si>
    <t>Asta Baškevičienė</t>
  </si>
  <si>
    <t>Organizuotas renginys, vnt.</t>
  </si>
  <si>
    <t>Organizuotas renginys, skaičius</t>
  </si>
  <si>
    <t>Dalyvauta dainų šventėje, kartai</t>
  </si>
  <si>
    <t>Sigita Vaitkevičienė</t>
  </si>
  <si>
    <t>Įvykdytos programos, skaičius</t>
  </si>
  <si>
    <t>Iš viso uždaviniui:</t>
  </si>
  <si>
    <t>Įgyvendinta programa, skaičius</t>
  </si>
  <si>
    <t>Iš viso tikslui:</t>
  </si>
  <si>
    <t>Mantas Tomaševičius</t>
  </si>
  <si>
    <t>2.3.3.4.3</t>
  </si>
  <si>
    <t>Paskatinta sportininkų, skaičius</t>
  </si>
  <si>
    <t>Iš viso programai: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</si>
  <si>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</si>
  <si>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</si>
  <si>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</si>
  <si>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</si>
  <si>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</si>
  <si>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Ankstesnių metų biudžeto lėšos SVA</t>
  </si>
  <si>
    <t>Savivaldybės biudžeto lėšos SBB</t>
  </si>
  <si>
    <t>Europos Sąjungos paramos lėšos ESF</t>
  </si>
  <si>
    <t>Valstybės biudžeto (pavedimų) lėšos VBL</t>
  </si>
  <si>
    <t>Specialiųjų programų lėšos SPP</t>
  </si>
  <si>
    <t>Pedagoginės psichologinės pagalbos gavėjų, skaičius</t>
  </si>
  <si>
    <t>Finansuoti švietimo pagalbai skirti etatai, skaičius</t>
  </si>
  <si>
    <t>2021-ieji metai</t>
  </si>
  <si>
    <t>Finansuoti ugdymo proceso  organizavimui ir valdymui skirti etatai, skaičius</t>
  </si>
  <si>
    <t>Neringos meno mokyklos pastato atnaujinimas</t>
  </si>
  <si>
    <t>Neringos gimnazijos veiklos užtikrinimas</t>
  </si>
  <si>
    <t>Nidos lopšelio-darželio „Ąžuoliukas“ veiklos užtikrinimas</t>
  </si>
  <si>
    <t>Neringos sporto mokyklos veiklos užtikrinimas</t>
  </si>
  <si>
    <t xml:space="preserve"> FŠPUP finansavimas mokymo lėšomis</t>
  </si>
  <si>
    <t>NU programų NVŠ lėšomis vykdymas</t>
  </si>
  <si>
    <t xml:space="preserve">Pasirengimas ir dalyvavimas Lietuvos moksleivių dainų šventėje </t>
  </si>
  <si>
    <t>Renginių, pedagogų kompetencijų tobulinimui, organizavimas</t>
  </si>
  <si>
    <t>2022-ųjų metų lėšų projektas (tūkst. Eur.)</t>
  </si>
  <si>
    <t>2022-ieji metai</t>
  </si>
  <si>
    <t xml:space="preserve">Pedagoginės psichologinės pagalbos teikimas </t>
  </si>
  <si>
    <t>Tarpinstitucinio bendradarbiavimo koordinatorius</t>
  </si>
  <si>
    <t>Dalyvių skč., vnt.</t>
  </si>
  <si>
    <t>Pedagogų inovacijų skatinimas</t>
  </si>
  <si>
    <t>Paskatintų pedagogų skaičius, vnt.</t>
  </si>
  <si>
    <t>Neformaliojo suaugusiųjų švietimo ir tęstinio mokymosi programų finansavimas</t>
  </si>
  <si>
    <t>Sporto renginių savivaldybėje ar partnerio teisėmis organizavimas</t>
  </si>
  <si>
    <t>Geriausiųjų  sportininkų skatinimas</t>
  </si>
  <si>
    <t>2021 - 2023 METŲ STRATEGINIO VEIKLOS PLANO</t>
  </si>
  <si>
    <t>Viešųjų paslaugų kokybės gerinimas</t>
  </si>
  <si>
    <t>3.2.1.1.1</t>
  </si>
  <si>
    <t>3.2.1.1.2</t>
  </si>
  <si>
    <t>Neringos gimnazijos pastato modernizavimas</t>
  </si>
  <si>
    <t>Juodkrantės IU pastato modernizavimas</t>
  </si>
  <si>
    <t>Lėšų poreikis biudžetiniams 2021-iesiems metams (tūkst. Eur)</t>
  </si>
  <si>
    <t>2021-ųjų metų skirti asignavimai (tūkst. Eur.)</t>
  </si>
  <si>
    <t>2023-ųjų metų lėšų projektas (tūkst. Eur.)</t>
  </si>
  <si>
    <t>2023-ieji metai</t>
  </si>
  <si>
    <t>3.2.1.1.3</t>
  </si>
  <si>
    <t>EFEKTYVUS NERINGOS SAVIVALDYBĖS VALDYMAS</t>
  </si>
  <si>
    <t>3.2.1.1.5</t>
  </si>
  <si>
    <t>3.2.1.1.6</t>
  </si>
  <si>
    <t xml:space="preserve">3.2.1.2. Šiuolaikinius poreikius atitinkančios neformaliojo ugdymo įstaigų veiklos  užtikrinimas
</t>
  </si>
  <si>
    <t>3.2.1.2.1</t>
  </si>
  <si>
    <t>3.2.1.2.3</t>
  </si>
  <si>
    <t>3.2.1.2.4</t>
  </si>
  <si>
    <t>3.2.1.2.5</t>
  </si>
  <si>
    <t xml:space="preserve">3.2.1.3. Ugdymo programų rėmimo įgyvendinimas
</t>
  </si>
  <si>
    <t>3.2.1.3.1</t>
  </si>
  <si>
    <t>3.2.1.3.2</t>
  </si>
  <si>
    <t>3.2.1.3.3</t>
  </si>
  <si>
    <t>Spec. poreikių vaikų (mokinių) įtraukties programų vykdymas</t>
  </si>
  <si>
    <t>3.2.1.3.4</t>
  </si>
  <si>
    <t>Spec. poreikių vaikų (mokinių) įtraukties programų, skaičius</t>
  </si>
  <si>
    <t>3.2.1.3.5</t>
  </si>
  <si>
    <t>Tinklaveikos programos, skaičius</t>
  </si>
  <si>
    <t xml:space="preserve">3.2.1.4. Pedagogų kompetencijų tobulinimo organizavimas
</t>
  </si>
  <si>
    <t>3.2.1.4.1</t>
  </si>
  <si>
    <t xml:space="preserve"> </t>
  </si>
  <si>
    <t>3.2.1.4.2</t>
  </si>
  <si>
    <t>3.2.1.4.3</t>
  </si>
  <si>
    <t xml:space="preserve">3.2.1.5. Neformaliųjų ugdymo programų suaugusiesiems parengimas ir įgyvendinimas
</t>
  </si>
  <si>
    <t>3.2.1.5.1</t>
  </si>
  <si>
    <t xml:space="preserve">3.2.1.6. Motyvavimo ugdymui (si) sistemų sukūrimas bei tobulinimas
</t>
  </si>
  <si>
    <t>3.2.1.6.1</t>
  </si>
  <si>
    <t>3.2.1.6.2</t>
  </si>
  <si>
    <t>Motyvuojančios sistemos, skaičius</t>
  </si>
  <si>
    <t xml:space="preserve">Ugdymosi pagal VUP kitoje savivaldybėje kompensavimo sistemos finansavimas
</t>
  </si>
  <si>
    <t>Švietimo bendruomenę motyvuojančių priemonių finansavimas</t>
  </si>
  <si>
    <t>Ugdymosi kompensavimo sitemos, skaičius</t>
  </si>
  <si>
    <t>Iš viso prioritetui:</t>
  </si>
  <si>
    <t>PATRAUKLIOS APLINKOS GYVENIMUI IR POILSIUI KŪRIMAS</t>
  </si>
  <si>
    <t>Išvystyti gyventojų  ir svečių poreikius atitinkančias sporto, fizinio aktyvumo ir poilsio paslaugas bei infrastruktūrą</t>
  </si>
  <si>
    <t xml:space="preserve">2.2.3.1. Fiziniam aktyvumui skirtos infrastruktūros ir erdvių sukūrimas, atnaujinimas ir pritaikymas </t>
  </si>
  <si>
    <t>Užtikrinti kultūrai, sportui ir gyvenimui patrauklios aplinkos kūrimą</t>
  </si>
  <si>
    <t>2.2.3.1.1</t>
  </si>
  <si>
    <t>Atnaujinta sporto infrastruktūra, skaičius</t>
  </si>
  <si>
    <t>Įrengta aktyvaus poilsio, laisvalaikio, sporto infrastruktūra, skaičius</t>
  </si>
  <si>
    <t>2.2.3.1.2</t>
  </si>
  <si>
    <t>Pritaikyta sporto infrastruktūra, skaičius</t>
  </si>
  <si>
    <t>Edukacinių renginių mokiniams organizavimas</t>
  </si>
  <si>
    <t>Stažuočių, mokymų pedagogų kompetencijų tobulinimui organizavimas</t>
  </si>
  <si>
    <t>Mokymų, stažuočių programos, vnt.</t>
  </si>
  <si>
    <t>2.2.3.1.3</t>
  </si>
  <si>
    <t>Sporto zonos, skaičius</t>
  </si>
  <si>
    <t xml:space="preserve">2.2.3.2. Sporto renginių organizavimas ir sporto propagavimas
</t>
  </si>
  <si>
    <t>2.2.3.2.1</t>
  </si>
  <si>
    <t>Sporto zonų atnaujinimas ir įrengimas</t>
  </si>
  <si>
    <t>Asignavimai 2020-iesiems metams (tūkst. Eur)</t>
  </si>
  <si>
    <t>Lėšų poreikis biudžetiniams 2021-iesiems metams tūkst. Eur</t>
  </si>
  <si>
    <t>2021-ųjų metų skirti asignavimai tūkst. Eur</t>
  </si>
  <si>
    <t>2022-ųjų metų lėšų projek- tas</t>
  </si>
  <si>
    <t>2023-ųjų metų lėšų projek- tas</t>
  </si>
  <si>
    <t xml:space="preserve">Specialioji dotacija mokymo lėšos S ML </t>
  </si>
  <si>
    <t>Techninis projektas ir įrengtos poilsio patalpos darbuotojams, vnt.</t>
  </si>
  <si>
    <t>Patalpų remontas ir modernizavimas pagal mokyklos SVP, vnt.</t>
  </si>
  <si>
    <t>Atliktas remontas, vnt.</t>
  </si>
  <si>
    <t>Atnaujintas inventorius, vnt.</t>
  </si>
  <si>
    <t xml:space="preserve">Atnaujintas pastatas ir aplinka, vnt. </t>
  </si>
  <si>
    <t>BU gavėjų skaičius</t>
  </si>
  <si>
    <t>IU gavėjų skaičius</t>
  </si>
  <si>
    <t>Pasitenkinimo lygis teikiamomis ugdymo paslaugomis,  proc.</t>
  </si>
  <si>
    <t>VBE rodiklis (NEC)</t>
  </si>
  <si>
    <t>SML</t>
  </si>
  <si>
    <t>Mokymo reikmių finansavimas mokymo lėšomis</t>
  </si>
  <si>
    <t>Patalpų remontas, vnt.</t>
  </si>
  <si>
    <t>NU gavėjų skaičius</t>
  </si>
  <si>
    <t>DNR</t>
  </si>
  <si>
    <t>Programos ugdytiniai, skaičius</t>
  </si>
  <si>
    <t>Kiti finansavimo šaltiniai KTF (DNR)</t>
  </si>
  <si>
    <t xml:space="preserve">Aktyvaus poilsio, laisvalaikio, sporto infrastruktūros atnaujinimas ir įrengimas
</t>
  </si>
  <si>
    <t>Sporto reikmėms esamos infrastruktūros pritaikymas</t>
  </si>
  <si>
    <t>Mantas Tomaševičius, Svajūnas Bradūnas, Dainius Skirius</t>
  </si>
  <si>
    <t>`</t>
  </si>
  <si>
    <t xml:space="preserve">Užtikrinti kokybišką švietimo paslaugų teikimą  </t>
  </si>
  <si>
    <t>Tinklaveikos programų (hibridinio mokymo modelio) sukūrimas ir įgyvendinimas</t>
  </si>
  <si>
    <t>Nidos lopšelio-darželio „Ąžuoliukas“ pastato modernizavimas</t>
  </si>
  <si>
    <t xml:space="preserve">3.2.1.1. Šiuolaikinius poreikius atitinkančios ikimokyklinių ir bendrojo ugdymo įstaigų veiklos užtikrinimas
</t>
  </si>
  <si>
    <t>Neringos savivaldybės
2021–2023 metų strateginio veiklos plano
 4 priedas</t>
  </si>
  <si>
    <t>Neringos meno mokyklos veiklos užtikrinimas</t>
  </si>
  <si>
    <t>Neringos meno mokyklos tarptautinio projekto „Tarpkultūrinė bendrystė“ įgyvendinimas</t>
  </si>
  <si>
    <t>3.2.1.2.2</t>
  </si>
  <si>
    <t>Įgyvendintas projektas, proc.</t>
  </si>
  <si>
    <t>3.2.1.2.6</t>
  </si>
  <si>
    <t>Asignavimai 2020-iesiems metams  tūkst. Eur</t>
  </si>
  <si>
    <t xml:space="preserve">02. Ugdymo ir sporto veiklos programa, 02 </t>
  </si>
  <si>
    <t>3.2.1.1.4</t>
  </si>
  <si>
    <t>Saulės fotovoltonės elektrinės įrengimas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</si>
</sst>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9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theme="8" tint="0.39997558519241921"/>
      <name val="Times New Roman"/>
      <family val="1"/>
      <charset val="186"/>
    </font>
    <font>
      <b/>
      <sz val="9"/>
      <color theme="5" tint="-0.249977111117893"/>
      <name val="Times New Roman"/>
      <family val="1"/>
      <charset val="238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theme="0"/>
      <name val="Calibri"/>
      <family val="2"/>
      <charset val="186"/>
    </font>
    <font>
      <b/>
      <sz val="12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theme="0"/>
      <name val="Calibri"/>
      <family val="2"/>
      <charset val="186"/>
    </font>
    <font>
      <sz val="9"/>
      <color theme="0"/>
      <name val="Times New Roman"/>
      <family val="1"/>
      <charset val="186"/>
    </font>
    <font>
      <b/>
      <sz val="9"/>
      <color theme="0"/>
      <name val="Times New Roman"/>
      <family val="1"/>
      <charset val="186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6">
    <xf numFmtId="0" fontId="0" fillId="0" borderId="0" xfId="0"/>
    <xf numFmtId="0" fontId="19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7" fillId="33" borderId="17" xfId="0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0" xfId="0" applyFill="1"/>
    <xf numFmtId="0" fontId="25" fillId="0" borderId="17" xfId="0" applyFont="1" applyBorder="1"/>
    <xf numFmtId="0" fontId="27" fillId="34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/>
    <xf numFmtId="0" fontId="22" fillId="0" borderId="17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0" xfId="0" applyFont="1"/>
    <xf numFmtId="164" fontId="30" fillId="0" borderId="17" xfId="44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36" borderId="34" xfId="0" applyFont="1" applyFill="1" applyBorder="1" applyAlignment="1">
      <alignment horizontal="center" vertical="center"/>
    </xf>
    <xf numFmtId="164" fontId="29" fillId="0" borderId="12" xfId="44" applyNumberFormat="1" applyFont="1" applyFill="1" applyBorder="1" applyAlignment="1">
      <alignment horizontal="center" vertical="center"/>
    </xf>
    <xf numFmtId="0" fontId="25" fillId="0" borderId="12" xfId="0" applyFont="1" applyBorder="1" applyAlignment="1"/>
    <xf numFmtId="0" fontId="22" fillId="0" borderId="18" xfId="0" applyFont="1" applyBorder="1" applyAlignment="1">
      <alignment horizontal="center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2" fillId="36" borderId="3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2" fillId="0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31" fillId="36" borderId="34" xfId="0" applyNumberFormat="1" applyFont="1" applyFill="1" applyBorder="1" applyAlignment="1">
      <alignment horizontal="center" vertical="center"/>
    </xf>
    <xf numFmtId="164" fontId="31" fillId="36" borderId="34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right"/>
    </xf>
    <xf numFmtId="164" fontId="31" fillId="35" borderId="33" xfId="0" applyNumberFormat="1" applyFont="1" applyFill="1" applyBorder="1" applyAlignment="1">
      <alignment horizontal="center" vertical="center"/>
    </xf>
    <xf numFmtId="164" fontId="32" fillId="35" borderId="33" xfId="0" applyNumberFormat="1" applyFont="1" applyFill="1" applyBorder="1" applyAlignment="1">
      <alignment horizontal="center" vertical="center"/>
    </xf>
    <xf numFmtId="0" fontId="31" fillId="38" borderId="17" xfId="0" applyFont="1" applyFill="1" applyBorder="1"/>
    <xf numFmtId="0" fontId="32" fillId="34" borderId="17" xfId="0" applyFont="1" applyFill="1" applyBorder="1" applyAlignment="1">
      <alignment vertical="center" wrapText="1"/>
    </xf>
    <xf numFmtId="0" fontId="32" fillId="34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64" fontId="26" fillId="36" borderId="34" xfId="0" applyNumberFormat="1" applyFont="1" applyFill="1" applyBorder="1" applyAlignment="1">
      <alignment horizontal="center" vertical="center"/>
    </xf>
    <xf numFmtId="164" fontId="26" fillId="36" borderId="18" xfId="0" applyNumberFormat="1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1" fillId="0" borderId="17" xfId="0" applyNumberFormat="1" applyFont="1" applyBorder="1" applyAlignment="1">
      <alignment horizontal="center" vertical="center" wrapText="1"/>
    </xf>
    <xf numFmtId="164" fontId="21" fillId="37" borderId="17" xfId="0" applyNumberFormat="1" applyFont="1" applyFill="1" applyBorder="1" applyAlignment="1">
      <alignment horizontal="center" vertical="center" wrapText="1"/>
    </xf>
    <xf numFmtId="164" fontId="32" fillId="36" borderId="34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8" fillId="38" borderId="34" xfId="0" applyFont="1" applyFill="1" applyBorder="1"/>
    <xf numFmtId="164" fontId="31" fillId="38" borderId="34" xfId="0" applyNumberFormat="1" applyFont="1" applyFill="1" applyBorder="1" applyAlignment="1">
      <alignment horizontal="center" vertical="center"/>
    </xf>
    <xf numFmtId="0" fontId="34" fillId="34" borderId="45" xfId="0" applyFont="1" applyFill="1" applyBorder="1"/>
    <xf numFmtId="0" fontId="39" fillId="0" borderId="0" xfId="0" applyFont="1"/>
    <xf numFmtId="0" fontId="36" fillId="0" borderId="0" xfId="0" applyFont="1"/>
    <xf numFmtId="164" fontId="25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/>
    <xf numFmtId="0" fontId="41" fillId="0" borderId="0" xfId="0" applyFont="1" applyBorder="1"/>
    <xf numFmtId="0" fontId="23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2" fillId="0" borderId="0" xfId="0" applyFont="1" applyBorder="1"/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 wrapText="1"/>
    </xf>
    <xf numFmtId="0" fontId="21" fillId="0" borderId="13" xfId="0" applyNumberFormat="1" applyFont="1" applyBorder="1" applyAlignment="1">
      <alignment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vertical="center" wrapText="1"/>
    </xf>
    <xf numFmtId="0" fontId="22" fillId="0" borderId="17" xfId="0" applyNumberFormat="1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37" fillId="34" borderId="1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left" vertical="center"/>
    </xf>
    <xf numFmtId="0" fontId="25" fillId="37" borderId="0" xfId="0" applyFont="1" applyFill="1"/>
    <xf numFmtId="0" fontId="0" fillId="37" borderId="0" xfId="0" applyFill="1"/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164" fontId="31" fillId="36" borderId="40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right"/>
    </xf>
    <xf numFmtId="0" fontId="27" fillId="34" borderId="17" xfId="0" applyFont="1" applyFill="1" applyBorder="1" applyAlignment="1">
      <alignment vertical="center" wrapText="1"/>
    </xf>
    <xf numFmtId="0" fontId="0" fillId="38" borderId="17" xfId="0" applyFill="1" applyBorder="1"/>
    <xf numFmtId="0" fontId="46" fillId="40" borderId="10" xfId="0" applyFont="1" applyFill="1" applyBorder="1"/>
    <xf numFmtId="0" fontId="0" fillId="37" borderId="17" xfId="0" applyFill="1" applyBorder="1"/>
    <xf numFmtId="0" fontId="0" fillId="37" borderId="17" xfId="0" applyFill="1" applyBorder="1" applyAlignment="1">
      <alignment horizontal="center"/>
    </xf>
    <xf numFmtId="164" fontId="28" fillId="37" borderId="17" xfId="0" applyNumberFormat="1" applyFont="1" applyFill="1" applyBorder="1" applyAlignment="1">
      <alignment horizontal="center" vertical="center" wrapText="1"/>
    </xf>
    <xf numFmtId="0" fontId="34" fillId="40" borderId="10" xfId="0" applyFont="1" applyFill="1" applyBorder="1"/>
    <xf numFmtId="0" fontId="31" fillId="40" borderId="17" xfId="0" applyFont="1" applyFill="1" applyBorder="1"/>
    <xf numFmtId="0" fontId="31" fillId="40" borderId="13" xfId="0" applyFont="1" applyFill="1" applyBorder="1"/>
    <xf numFmtId="0" fontId="25" fillId="40" borderId="17" xfId="0" applyFont="1" applyFill="1" applyBorder="1"/>
    <xf numFmtId="0" fontId="23" fillId="38" borderId="17" xfId="0" applyFont="1" applyFill="1" applyBorder="1" applyAlignment="1"/>
    <xf numFmtId="164" fontId="34" fillId="43" borderId="34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left" vertical="center"/>
    </xf>
    <xf numFmtId="0" fontId="25" fillId="40" borderId="17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38" borderId="17" xfId="0" applyFill="1" applyBorder="1" applyAlignment="1">
      <alignment horizontal="center"/>
    </xf>
    <xf numFmtId="0" fontId="23" fillId="37" borderId="17" xfId="0" applyFont="1" applyFill="1" applyBorder="1" applyAlignment="1"/>
    <xf numFmtId="0" fontId="25" fillId="40" borderId="28" xfId="0" applyFont="1" applyFill="1" applyBorder="1" applyAlignment="1"/>
    <xf numFmtId="0" fontId="47" fillId="34" borderId="18" xfId="0" applyFont="1" applyFill="1" applyBorder="1" applyAlignment="1">
      <alignment horizontal="center" vertical="center" wrapText="1"/>
    </xf>
    <xf numFmtId="0" fontId="48" fillId="38" borderId="18" xfId="0" applyFont="1" applyFill="1" applyBorder="1" applyAlignment="1">
      <alignment vertical="center"/>
    </xf>
    <xf numFmtId="0" fontId="48" fillId="37" borderId="18" xfId="0" applyFont="1" applyFill="1" applyBorder="1" applyAlignment="1">
      <alignment vertical="center"/>
    </xf>
    <xf numFmtId="0" fontId="48" fillId="40" borderId="18" xfId="0" applyFont="1" applyFill="1" applyBorder="1" applyAlignment="1">
      <alignment horizontal="center" vertical="center"/>
    </xf>
    <xf numFmtId="0" fontId="49" fillId="40" borderId="18" xfId="0" applyFont="1" applyFill="1" applyBorder="1" applyAlignment="1">
      <alignment horizontal="center"/>
    </xf>
    <xf numFmtId="0" fontId="0" fillId="40" borderId="13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38" borderId="13" xfId="0" applyFill="1" applyBorder="1" applyAlignment="1"/>
    <xf numFmtId="0" fontId="0" fillId="38" borderId="12" xfId="0" applyFill="1" applyBorder="1" applyAlignment="1"/>
    <xf numFmtId="164" fontId="34" fillId="44" borderId="34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0" fillId="0" borderId="17" xfId="0" applyBorder="1"/>
    <xf numFmtId="164" fontId="21" fillId="0" borderId="17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 wrapText="1"/>
    </xf>
    <xf numFmtId="164" fontId="21" fillId="37" borderId="20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164" fontId="30" fillId="0" borderId="48" xfId="44" applyNumberFormat="1" applyFont="1" applyBorder="1" applyAlignment="1">
      <alignment horizontal="center" vertical="center"/>
    </xf>
    <xf numFmtId="164" fontId="30" fillId="0" borderId="12" xfId="44" applyNumberFormat="1" applyFont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0" fillId="42" borderId="34" xfId="0" applyNumberFormat="1" applyFill="1" applyBorder="1"/>
    <xf numFmtId="164" fontId="22" fillId="42" borderId="34" xfId="0" applyNumberFormat="1" applyFont="1" applyFill="1" applyBorder="1" applyAlignment="1">
      <alignment horizontal="center"/>
    </xf>
    <xf numFmtId="164" fontId="34" fillId="44" borderId="33" xfId="0" applyNumberFormat="1" applyFont="1" applyFill="1" applyBorder="1" applyAlignment="1">
      <alignment horizontal="center" vertical="center"/>
    </xf>
    <xf numFmtId="164" fontId="31" fillId="44" borderId="23" xfId="0" applyNumberFormat="1" applyFont="1" applyFill="1" applyBorder="1" applyAlignment="1">
      <alignment horizontal="center" vertical="center"/>
    </xf>
    <xf numFmtId="0" fontId="33" fillId="44" borderId="31" xfId="0" applyFont="1" applyFill="1" applyBorder="1" applyAlignment="1">
      <alignment horizontal="right" vertical="center"/>
    </xf>
    <xf numFmtId="0" fontId="33" fillId="44" borderId="30" xfId="0" applyFont="1" applyFill="1" applyBorder="1" applyAlignment="1">
      <alignment horizontal="right" vertical="center"/>
    </xf>
    <xf numFmtId="164" fontId="36" fillId="40" borderId="18" xfId="0" applyNumberFormat="1" applyFont="1" applyFill="1" applyBorder="1"/>
    <xf numFmtId="0" fontId="36" fillId="40" borderId="36" xfId="0" applyFont="1" applyFill="1" applyBorder="1"/>
    <xf numFmtId="0" fontId="36" fillId="40" borderId="35" xfId="0" applyFont="1" applyFill="1" applyBorder="1"/>
    <xf numFmtId="164" fontId="36" fillId="40" borderId="18" xfId="0" applyNumberFormat="1" applyFont="1" applyFill="1" applyBorder="1" applyAlignment="1">
      <alignment horizontal="center"/>
    </xf>
    <xf numFmtId="0" fontId="0" fillId="40" borderId="28" xfId="0" applyFill="1" applyBorder="1" applyAlignment="1"/>
    <xf numFmtId="164" fontId="36" fillId="40" borderId="13" xfId="0" applyNumberFormat="1" applyFont="1" applyFill="1" applyBorder="1"/>
    <xf numFmtId="164" fontId="36" fillId="40" borderId="13" xfId="0" applyNumberFormat="1" applyFont="1" applyFill="1" applyBorder="1" applyAlignment="1">
      <alignment horizontal="center"/>
    </xf>
    <xf numFmtId="0" fontId="36" fillId="40" borderId="0" xfId="0" applyFont="1" applyFill="1" applyBorder="1"/>
    <xf numFmtId="0" fontId="36" fillId="40" borderId="15" xfId="0" applyFont="1" applyFill="1" applyBorder="1"/>
    <xf numFmtId="0" fontId="53" fillId="34" borderId="17" xfId="0" applyFont="1" applyFill="1" applyBorder="1" applyAlignment="1">
      <alignment vertical="center" wrapText="1"/>
    </xf>
    <xf numFmtId="0" fontId="54" fillId="40" borderId="19" xfId="0" applyFont="1" applyFill="1" applyBorder="1"/>
    <xf numFmtId="164" fontId="31" fillId="44" borderId="13" xfId="0" applyNumberFormat="1" applyFont="1" applyFill="1" applyBorder="1" applyAlignment="1">
      <alignment horizontal="center" vertical="center"/>
    </xf>
    <xf numFmtId="0" fontId="19" fillId="44" borderId="23" xfId="0" applyFont="1" applyFill="1" applyBorder="1"/>
    <xf numFmtId="0" fontId="31" fillId="37" borderId="17" xfId="0" applyFont="1" applyFill="1" applyBorder="1"/>
    <xf numFmtId="0" fontId="31" fillId="40" borderId="18" xfId="0" applyFont="1" applyFill="1" applyBorder="1"/>
    <xf numFmtId="0" fontId="55" fillId="34" borderId="17" xfId="0" applyFont="1" applyFill="1" applyBorder="1" applyAlignment="1">
      <alignment vertical="center" wrapText="1"/>
    </xf>
    <xf numFmtId="0" fontId="56" fillId="34" borderId="17" xfId="0" applyFont="1" applyFill="1" applyBorder="1"/>
    <xf numFmtId="0" fontId="57" fillId="38" borderId="17" xfId="0" applyFont="1" applyFill="1" applyBorder="1"/>
    <xf numFmtId="0" fontId="56" fillId="40" borderId="10" xfId="0" applyFont="1" applyFill="1" applyBorder="1"/>
    <xf numFmtId="0" fontId="57" fillId="40" borderId="10" xfId="0" applyFont="1" applyFill="1" applyBorder="1"/>
    <xf numFmtId="0" fontId="57" fillId="34" borderId="45" xfId="0" applyFont="1" applyFill="1" applyBorder="1"/>
    <xf numFmtId="0" fontId="0" fillId="40" borderId="17" xfId="0" applyFill="1" applyBorder="1"/>
    <xf numFmtId="164" fontId="32" fillId="42" borderId="34" xfId="0" applyNumberFormat="1" applyFont="1" applyFill="1" applyBorder="1" applyAlignment="1">
      <alignment horizontal="center" vertical="center"/>
    </xf>
    <xf numFmtId="0" fontId="38" fillId="44" borderId="13" xfId="0" applyFont="1" applyFill="1" applyBorder="1"/>
    <xf numFmtId="0" fontId="31" fillId="40" borderId="23" xfId="0" applyFont="1" applyFill="1" applyBorder="1"/>
    <xf numFmtId="164" fontId="31" fillId="40" borderId="23" xfId="0" applyNumberFormat="1" applyFont="1" applyFill="1" applyBorder="1" applyAlignment="1">
      <alignment horizontal="center" vertical="center"/>
    </xf>
    <xf numFmtId="0" fontId="38" fillId="40" borderId="23" xfId="0" applyFont="1" applyFill="1" applyBorder="1"/>
    <xf numFmtId="0" fontId="38" fillId="34" borderId="47" xfId="0" applyFont="1" applyFill="1" applyBorder="1"/>
    <xf numFmtId="0" fontId="38" fillId="34" borderId="46" xfId="0" applyFont="1" applyFill="1" applyBorder="1"/>
    <xf numFmtId="164" fontId="31" fillId="34" borderId="46" xfId="0" applyNumberFormat="1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164" fontId="25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textRotation="90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8" fillId="34" borderId="17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58" fillId="34" borderId="13" xfId="0" applyFont="1" applyFill="1" applyBorder="1" applyAlignment="1">
      <alignment horizontal="center" vertical="center" wrapText="1"/>
    </xf>
    <xf numFmtId="0" fontId="33" fillId="40" borderId="17" xfId="0" applyFont="1" applyFill="1" applyBorder="1" applyAlignment="1">
      <alignment horizontal="center" vertical="center"/>
    </xf>
    <xf numFmtId="0" fontId="33" fillId="40" borderId="17" xfId="0" applyFont="1" applyFill="1" applyBorder="1" applyAlignment="1">
      <alignment horizontal="center"/>
    </xf>
    <xf numFmtId="0" fontId="33" fillId="38" borderId="17" xfId="0" applyFont="1" applyFill="1" applyBorder="1" applyAlignment="1"/>
    <xf numFmtId="0" fontId="33" fillId="37" borderId="17" xfId="0" applyFont="1" applyFill="1" applyBorder="1" applyAlignment="1"/>
    <xf numFmtId="0" fontId="58" fillId="34" borderId="13" xfId="0" applyFont="1" applyFill="1" applyBorder="1" applyAlignment="1">
      <alignment horizontal="center" wrapText="1"/>
    </xf>
    <xf numFmtId="0" fontId="33" fillId="38" borderId="17" xfId="0" applyFont="1" applyFill="1" applyBorder="1" applyAlignment="1">
      <alignment horizontal="center"/>
    </xf>
    <xf numFmtId="0" fontId="33" fillId="37" borderId="17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/>
    </xf>
    <xf numFmtId="0" fontId="60" fillId="40" borderId="17" xfId="0" applyFont="1" applyFill="1" applyBorder="1" applyAlignment="1">
      <alignment horizontal="center"/>
    </xf>
    <xf numFmtId="0" fontId="60" fillId="38" borderId="17" xfId="0" applyFont="1" applyFill="1" applyBorder="1" applyAlignment="1"/>
    <xf numFmtId="0" fontId="60" fillId="37" borderId="17" xfId="0" applyFont="1" applyFill="1" applyBorder="1" applyAlignment="1"/>
    <xf numFmtId="0" fontId="61" fillId="40" borderId="17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vertical="center"/>
    </xf>
    <xf numFmtId="0" fontId="61" fillId="37" borderId="17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left" vertical="center" wrapText="1"/>
    </xf>
    <xf numFmtId="0" fontId="40" fillId="40" borderId="31" xfId="0" applyFont="1" applyFill="1" applyBorder="1" applyAlignment="1">
      <alignment horizontal="left" vertical="center"/>
    </xf>
    <xf numFmtId="0" fontId="40" fillId="40" borderId="12" xfId="0" applyFont="1" applyFill="1" applyBorder="1" applyAlignment="1">
      <alignment horizontal="left" vertical="center"/>
    </xf>
    <xf numFmtId="0" fontId="40" fillId="35" borderId="31" xfId="0" applyFont="1" applyFill="1" applyBorder="1" applyAlignment="1">
      <alignment horizontal="left" vertical="center"/>
    </xf>
    <xf numFmtId="0" fontId="64" fillId="34" borderId="17" xfId="0" applyFont="1" applyFill="1" applyBorder="1" applyAlignment="1">
      <alignment horizontal="right" vertical="center" wrapText="1"/>
    </xf>
    <xf numFmtId="0" fontId="64" fillId="40" borderId="17" xfId="0" applyFont="1" applyFill="1" applyBorder="1" applyAlignment="1">
      <alignment horizontal="right" vertical="center"/>
    </xf>
    <xf numFmtId="0" fontId="65" fillId="40" borderId="30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vertical="center" wrapText="1"/>
    </xf>
    <xf numFmtId="0" fontId="40" fillId="40" borderId="17" xfId="0" applyFont="1" applyFill="1" applyBorder="1"/>
    <xf numFmtId="0" fontId="42" fillId="38" borderId="17" xfId="0" applyFont="1" applyFill="1" applyBorder="1"/>
    <xf numFmtId="0" fontId="62" fillId="34" borderId="23" xfId="0" applyFont="1" applyFill="1" applyBorder="1" applyAlignment="1">
      <alignment vertical="center" wrapText="1"/>
    </xf>
    <xf numFmtId="0" fontId="40" fillId="40" borderId="23" xfId="0" applyFont="1" applyFill="1" applyBorder="1"/>
    <xf numFmtId="0" fontId="40" fillId="40" borderId="10" xfId="0" applyFont="1" applyFill="1" applyBorder="1"/>
    <xf numFmtId="0" fontId="42" fillId="40" borderId="10" xfId="0" applyFont="1" applyFill="1" applyBorder="1"/>
    <xf numFmtId="0" fontId="62" fillId="34" borderId="44" xfId="0" applyFont="1" applyFill="1" applyBorder="1" applyAlignment="1">
      <alignment vertical="center" wrapText="1"/>
    </xf>
    <xf numFmtId="0" fontId="40" fillId="34" borderId="45" xfId="0" applyFont="1" applyFill="1" applyBorder="1"/>
    <xf numFmtId="0" fontId="42" fillId="34" borderId="45" xfId="0" applyFont="1" applyFill="1" applyBorder="1"/>
    <xf numFmtId="164" fontId="25" fillId="45" borderId="18" xfId="0" applyNumberFormat="1" applyFont="1" applyFill="1" applyBorder="1" applyAlignment="1">
      <alignment horizontal="center" vertical="center" wrapText="1"/>
    </xf>
    <xf numFmtId="0" fontId="25" fillId="45" borderId="32" xfId="0" applyFont="1" applyFill="1" applyBorder="1" applyAlignment="1">
      <alignment horizontal="left" vertical="center" wrapText="1"/>
    </xf>
    <xf numFmtId="0" fontId="25" fillId="45" borderId="36" xfId="0" applyNumberFormat="1" applyFont="1" applyFill="1" applyBorder="1" applyAlignment="1">
      <alignment horizontal="center" vertical="center" wrapText="1"/>
    </xf>
    <xf numFmtId="0" fontId="25" fillId="45" borderId="35" xfId="0" applyNumberFormat="1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64" fontId="25" fillId="45" borderId="17" xfId="0" applyNumberFormat="1" applyFont="1" applyFill="1" applyBorder="1" applyAlignment="1">
      <alignment horizontal="center" vertical="center" wrapText="1"/>
    </xf>
    <xf numFmtId="164" fontId="22" fillId="45" borderId="17" xfId="0" applyNumberFormat="1" applyFont="1" applyFill="1" applyBorder="1" applyAlignment="1">
      <alignment horizontal="center" vertical="center" wrapText="1"/>
    </xf>
    <xf numFmtId="164" fontId="25" fillId="45" borderId="18" xfId="0" applyNumberFormat="1" applyFont="1" applyFill="1" applyBorder="1" applyAlignment="1">
      <alignment horizontal="left" vertical="center" wrapText="1"/>
    </xf>
    <xf numFmtId="0" fontId="25" fillId="45" borderId="18" xfId="0" applyNumberFormat="1" applyFont="1" applyFill="1" applyBorder="1" applyAlignment="1">
      <alignment horizontal="center" vertical="center" wrapText="1"/>
    </xf>
    <xf numFmtId="0" fontId="70" fillId="0" borderId="0" xfId="0" applyFont="1"/>
    <xf numFmtId="164" fontId="72" fillId="45" borderId="18" xfId="0" applyNumberFormat="1" applyFont="1" applyFill="1" applyBorder="1" applyAlignment="1">
      <alignment horizontal="center" vertical="center" wrapText="1"/>
    </xf>
    <xf numFmtId="164" fontId="74" fillId="36" borderId="34" xfId="0" applyNumberFormat="1" applyFont="1" applyFill="1" applyBorder="1" applyAlignment="1">
      <alignment horizontal="center" vertical="center"/>
    </xf>
    <xf numFmtId="164" fontId="72" fillId="0" borderId="12" xfId="0" applyNumberFormat="1" applyFont="1" applyBorder="1" applyAlignment="1">
      <alignment horizontal="center" vertical="center" wrapText="1"/>
    </xf>
    <xf numFmtId="164" fontId="72" fillId="0" borderId="17" xfId="0" applyNumberFormat="1" applyFont="1" applyFill="1" applyBorder="1" applyAlignment="1">
      <alignment horizontal="center" vertical="center"/>
    </xf>
    <xf numFmtId="164" fontId="72" fillId="45" borderId="18" xfId="0" applyNumberFormat="1" applyFont="1" applyFill="1" applyBorder="1" applyAlignment="1">
      <alignment horizontal="center" vertical="center"/>
    </xf>
    <xf numFmtId="164" fontId="72" fillId="0" borderId="12" xfId="0" applyNumberFormat="1" applyFont="1" applyFill="1" applyBorder="1" applyAlignment="1">
      <alignment horizontal="center" vertical="center"/>
    </xf>
    <xf numFmtId="164" fontId="72" fillId="0" borderId="17" xfId="0" applyNumberFormat="1" applyFont="1" applyBorder="1" applyAlignment="1">
      <alignment horizontal="center" vertical="center"/>
    </xf>
    <xf numFmtId="164" fontId="72" fillId="0" borderId="17" xfId="0" applyNumberFormat="1" applyFont="1" applyBorder="1" applyAlignment="1">
      <alignment horizontal="center" vertical="center" wrapText="1"/>
    </xf>
    <xf numFmtId="164" fontId="72" fillId="0" borderId="0" xfId="0" applyNumberFormat="1" applyFont="1" applyAlignment="1">
      <alignment horizontal="center" vertical="center"/>
    </xf>
    <xf numFmtId="164" fontId="74" fillId="36" borderId="18" xfId="0" applyNumberFormat="1" applyFont="1" applyFill="1" applyBorder="1" applyAlignment="1">
      <alignment horizontal="center" vertical="center"/>
    </xf>
    <xf numFmtId="164" fontId="74" fillId="43" borderId="34" xfId="0" applyNumberFormat="1" applyFont="1" applyFill="1" applyBorder="1" applyAlignment="1">
      <alignment horizontal="center" vertical="center"/>
    </xf>
    <xf numFmtId="164" fontId="73" fillId="0" borderId="0" xfId="0" applyNumberFormat="1" applyFont="1" applyAlignment="1">
      <alignment horizontal="center" vertical="center"/>
    </xf>
    <xf numFmtId="164" fontId="72" fillId="42" borderId="34" xfId="0" applyNumberFormat="1" applyFont="1" applyFill="1" applyBorder="1" applyAlignment="1">
      <alignment horizontal="center" vertical="center"/>
    </xf>
    <xf numFmtId="164" fontId="72" fillId="0" borderId="18" xfId="0" applyNumberFormat="1" applyFont="1" applyBorder="1" applyAlignment="1">
      <alignment horizontal="center" vertical="center" wrapText="1"/>
    </xf>
    <xf numFmtId="164" fontId="72" fillId="0" borderId="13" xfId="0" applyNumberFormat="1" applyFont="1" applyBorder="1" applyAlignment="1">
      <alignment horizontal="center" vertical="center" wrapText="1"/>
    </xf>
    <xf numFmtId="164" fontId="74" fillId="44" borderId="34" xfId="0" applyNumberFormat="1" applyFont="1" applyFill="1" applyBorder="1" applyAlignment="1">
      <alignment horizontal="center" vertical="center"/>
    </xf>
    <xf numFmtId="164" fontId="72" fillId="0" borderId="17" xfId="0" applyNumberFormat="1" applyFont="1" applyFill="1" applyBorder="1" applyAlignment="1">
      <alignment horizontal="center" vertical="center" wrapText="1"/>
    </xf>
    <xf numFmtId="164" fontId="72" fillId="0" borderId="12" xfId="0" applyNumberFormat="1" applyFont="1" applyFill="1" applyBorder="1" applyAlignment="1">
      <alignment horizontal="center" vertical="center" wrapText="1"/>
    </xf>
    <xf numFmtId="164" fontId="74" fillId="36" borderId="34" xfId="0" applyNumberFormat="1" applyFont="1" applyFill="1" applyBorder="1" applyAlignment="1">
      <alignment horizontal="center" vertical="center" wrapText="1"/>
    </xf>
    <xf numFmtId="164" fontId="74" fillId="44" borderId="33" xfId="0" applyNumberFormat="1" applyFont="1" applyFill="1" applyBorder="1" applyAlignment="1">
      <alignment horizontal="center" vertical="center"/>
    </xf>
    <xf numFmtId="164" fontId="74" fillId="44" borderId="23" xfId="0" applyNumberFormat="1" applyFont="1" applyFill="1" applyBorder="1" applyAlignment="1">
      <alignment horizontal="center" vertical="center"/>
    </xf>
    <xf numFmtId="164" fontId="74" fillId="35" borderId="33" xfId="0" applyNumberFormat="1" applyFont="1" applyFill="1" applyBorder="1" applyAlignment="1">
      <alignment horizontal="center" vertical="center"/>
    </xf>
    <xf numFmtId="164" fontId="74" fillId="40" borderId="13" xfId="0" applyNumberFormat="1" applyFont="1" applyFill="1" applyBorder="1" applyAlignment="1">
      <alignment horizontal="center" vertical="center"/>
    </xf>
    <xf numFmtId="164" fontId="74" fillId="40" borderId="18" xfId="0" applyNumberFormat="1" applyFont="1" applyFill="1" applyBorder="1" applyAlignment="1">
      <alignment horizontal="center" vertical="center"/>
    </xf>
    <xf numFmtId="164" fontId="75" fillId="0" borderId="17" xfId="0" applyNumberFormat="1" applyFont="1" applyBorder="1"/>
    <xf numFmtId="164" fontId="70" fillId="0" borderId="17" xfId="0" applyNumberFormat="1" applyFont="1" applyBorder="1" applyAlignment="1">
      <alignment horizontal="center" vertical="center" wrapText="1"/>
    </xf>
    <xf numFmtId="164" fontId="70" fillId="0" borderId="17" xfId="0" applyNumberFormat="1" applyFont="1" applyBorder="1" applyAlignment="1">
      <alignment vertical="center" wrapText="1"/>
    </xf>
    <xf numFmtId="164" fontId="71" fillId="36" borderId="34" xfId="0" applyNumberFormat="1" applyFont="1" applyFill="1" applyBorder="1" applyAlignment="1">
      <alignment horizontal="center" vertical="center"/>
    </xf>
    <xf numFmtId="164" fontId="71" fillId="44" borderId="23" xfId="0" applyNumberFormat="1" applyFont="1" applyFill="1" applyBorder="1" applyAlignment="1">
      <alignment horizontal="center" vertical="center"/>
    </xf>
    <xf numFmtId="164" fontId="70" fillId="0" borderId="13" xfId="0" applyNumberFormat="1" applyFont="1" applyBorder="1" applyAlignment="1">
      <alignment horizontal="center" vertical="center" wrapText="1"/>
    </xf>
    <xf numFmtId="164" fontId="71" fillId="44" borderId="13" xfId="0" applyNumberFormat="1" applyFont="1" applyFill="1" applyBorder="1" applyAlignment="1">
      <alignment horizontal="center" vertical="center"/>
    </xf>
    <xf numFmtId="164" fontId="71" fillId="38" borderId="34" xfId="0" applyNumberFormat="1" applyFont="1" applyFill="1" applyBorder="1" applyAlignment="1">
      <alignment horizontal="center" vertical="center"/>
    </xf>
    <xf numFmtId="164" fontId="71" fillId="40" borderId="23" xfId="0" applyNumberFormat="1" applyFont="1" applyFill="1" applyBorder="1" applyAlignment="1">
      <alignment horizontal="center" vertical="center"/>
    </xf>
    <xf numFmtId="164" fontId="71" fillId="34" borderId="46" xfId="0" applyNumberFormat="1" applyFont="1" applyFill="1" applyBorder="1" applyAlignment="1">
      <alignment horizontal="center" vertical="center"/>
    </xf>
    <xf numFmtId="0" fontId="76" fillId="0" borderId="0" xfId="0" applyFont="1"/>
    <xf numFmtId="164" fontId="76" fillId="0" borderId="0" xfId="0" applyNumberFormat="1" applyFont="1"/>
    <xf numFmtId="164" fontId="72" fillId="0" borderId="11" xfId="0" applyNumberFormat="1" applyFont="1" applyBorder="1" applyAlignment="1">
      <alignment horizontal="center" vertical="center"/>
    </xf>
    <xf numFmtId="164" fontId="72" fillId="0" borderId="12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77" fillId="0" borderId="19" xfId="0" applyNumberFormat="1" applyFont="1" applyBorder="1" applyAlignment="1">
      <alignment horizontal="center" vertical="center" wrapText="1"/>
    </xf>
    <xf numFmtId="164" fontId="77" fillId="0" borderId="21" xfId="0" applyNumberFormat="1" applyFont="1" applyBorder="1" applyAlignment="1">
      <alignment horizontal="center" vertical="center" wrapText="1"/>
    </xf>
    <xf numFmtId="164" fontId="77" fillId="0" borderId="20" xfId="0" applyNumberFormat="1" applyFont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right" vertical="center" wrapText="1"/>
    </xf>
    <xf numFmtId="0" fontId="34" fillId="34" borderId="21" xfId="0" applyFont="1" applyFill="1" applyBorder="1" applyAlignment="1">
      <alignment horizontal="right" vertical="center" wrapText="1"/>
    </xf>
    <xf numFmtId="0" fontId="34" fillId="34" borderId="20" xfId="0" applyFont="1" applyFill="1" applyBorder="1" applyAlignment="1">
      <alignment horizontal="right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 wrapText="1"/>
    </xf>
    <xf numFmtId="164" fontId="37" fillId="34" borderId="19" xfId="0" applyNumberFormat="1" applyFont="1" applyFill="1" applyBorder="1" applyAlignment="1">
      <alignment horizontal="center" vertical="center" wrapText="1"/>
    </xf>
    <xf numFmtId="164" fontId="37" fillId="34" borderId="21" xfId="0" applyNumberFormat="1" applyFont="1" applyFill="1" applyBorder="1" applyAlignment="1">
      <alignment horizontal="center" vertical="center" wrapText="1"/>
    </xf>
    <xf numFmtId="164" fontId="37" fillId="34" borderId="20" xfId="0" applyNumberFormat="1" applyFont="1" applyFill="1" applyBorder="1" applyAlignment="1">
      <alignment horizontal="center" vertical="center" wrapText="1"/>
    </xf>
    <xf numFmtId="164" fontId="78" fillId="34" borderId="19" xfId="0" applyNumberFormat="1" applyFont="1" applyFill="1" applyBorder="1" applyAlignment="1">
      <alignment horizontal="center" vertical="center" wrapText="1"/>
    </xf>
    <xf numFmtId="164" fontId="78" fillId="34" borderId="21" xfId="0" applyNumberFormat="1" applyFont="1" applyFill="1" applyBorder="1" applyAlignment="1">
      <alignment horizontal="center" vertical="center" wrapText="1"/>
    </xf>
    <xf numFmtId="164" fontId="78" fillId="34" borderId="20" xfId="0" applyNumberFormat="1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 wrapText="1"/>
    </xf>
    <xf numFmtId="0" fontId="27" fillId="33" borderId="17" xfId="0" applyFont="1" applyFill="1" applyBorder="1" applyAlignment="1">
      <alignment horizontal="center" vertical="center" textRotation="90" wrapText="1"/>
    </xf>
    <xf numFmtId="49" fontId="27" fillId="33" borderId="17" xfId="0" applyNumberFormat="1" applyFont="1" applyFill="1" applyBorder="1" applyAlignment="1">
      <alignment horizontal="center" vertical="center" textRotation="90" wrapText="1"/>
    </xf>
    <xf numFmtId="0" fontId="32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0" fillId="0" borderId="0" xfId="0" applyAlignment="1"/>
    <xf numFmtId="0" fontId="26" fillId="35" borderId="17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textRotation="90" wrapText="1"/>
    </xf>
    <xf numFmtId="0" fontId="32" fillId="33" borderId="17" xfId="0" applyFont="1" applyFill="1" applyBorder="1" applyAlignment="1">
      <alignment horizontal="center" textRotation="90" wrapText="1"/>
    </xf>
    <xf numFmtId="0" fontId="27" fillId="34" borderId="17" xfId="0" applyFont="1" applyFill="1" applyBorder="1" applyAlignment="1">
      <alignment horizontal="left" vertical="center" wrapText="1"/>
    </xf>
    <xf numFmtId="0" fontId="26" fillId="40" borderId="19" xfId="0" applyFont="1" applyFill="1" applyBorder="1" applyAlignment="1">
      <alignment horizontal="left" vertical="center"/>
    </xf>
    <xf numFmtId="0" fontId="26" fillId="40" borderId="21" xfId="0" applyFont="1" applyFill="1" applyBorder="1" applyAlignment="1">
      <alignment horizontal="left" vertical="center"/>
    </xf>
    <xf numFmtId="0" fontId="26" fillId="40" borderId="20" xfId="0" applyFont="1" applyFill="1" applyBorder="1" applyAlignment="1">
      <alignment horizontal="left" vertical="center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49" fontId="27" fillId="33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27" fillId="41" borderId="32" xfId="0" applyNumberFormat="1" applyFont="1" applyFill="1" applyBorder="1" applyAlignment="1">
      <alignment horizontal="center" vertical="center" textRotation="90" wrapText="1"/>
    </xf>
    <xf numFmtId="0" fontId="0" fillId="41" borderId="35" xfId="0" applyFill="1" applyBorder="1" applyAlignment="1">
      <alignment horizontal="center" vertical="center" wrapText="1"/>
    </xf>
    <xf numFmtId="0" fontId="0" fillId="41" borderId="28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164" fontId="30" fillId="0" borderId="11" xfId="44" applyNumberFormat="1" applyFont="1" applyFill="1" applyBorder="1" applyAlignment="1">
      <alignment horizontal="center" vertical="center"/>
    </xf>
    <xf numFmtId="164" fontId="30" fillId="0" borderId="13" xfId="44" applyNumberFormat="1" applyFont="1" applyFill="1" applyBorder="1" applyAlignment="1">
      <alignment horizontal="center" vertical="center"/>
    </xf>
    <xf numFmtId="164" fontId="30" fillId="0" borderId="12" xfId="44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wrapText="1"/>
    </xf>
    <xf numFmtId="1" fontId="21" fillId="0" borderId="17" xfId="0" applyNumberFormat="1" applyFont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left" vertical="center" wrapText="1"/>
    </xf>
    <xf numFmtId="0" fontId="25" fillId="37" borderId="13" xfId="0" applyFont="1" applyFill="1" applyBorder="1" applyAlignment="1">
      <alignment horizontal="left" vertical="center" wrapText="1"/>
    </xf>
    <xf numFmtId="164" fontId="22" fillId="37" borderId="18" xfId="0" applyNumberFormat="1" applyFont="1" applyFill="1" applyBorder="1" applyAlignment="1">
      <alignment horizontal="center" vertical="center" wrapText="1"/>
    </xf>
    <xf numFmtId="164" fontId="22" fillId="37" borderId="23" xfId="0" applyNumberFormat="1" applyFont="1" applyFill="1" applyBorder="1" applyAlignment="1">
      <alignment horizontal="center" vertical="center" wrapText="1"/>
    </xf>
    <xf numFmtId="0" fontId="25" fillId="37" borderId="11" xfId="0" applyNumberFormat="1" applyFont="1" applyFill="1" applyBorder="1" applyAlignment="1">
      <alignment horizontal="center" vertical="center" wrapText="1"/>
    </xf>
    <xf numFmtId="0" fontId="25" fillId="37" borderId="13" xfId="0" applyNumberFormat="1" applyFont="1" applyFill="1" applyBorder="1" applyAlignment="1">
      <alignment horizontal="center" vertical="center" wrapText="1"/>
    </xf>
    <xf numFmtId="0" fontId="25" fillId="37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35" fillId="37" borderId="32" xfId="0" applyFont="1" applyFill="1" applyBorder="1" applyAlignment="1">
      <alignment horizontal="left" vertical="center" wrapText="1"/>
    </xf>
    <xf numFmtId="0" fontId="35" fillId="37" borderId="35" xfId="0" applyFont="1" applyFill="1" applyBorder="1" applyAlignment="1">
      <alignment horizontal="left" vertical="center" wrapText="1"/>
    </xf>
    <xf numFmtId="0" fontId="35" fillId="37" borderId="28" xfId="0" applyFont="1" applyFill="1" applyBorder="1" applyAlignment="1">
      <alignment horizontal="left" vertical="center" wrapText="1"/>
    </xf>
    <xf numFmtId="0" fontId="35" fillId="37" borderId="29" xfId="0" applyFont="1" applyFill="1" applyBorder="1" applyAlignment="1">
      <alignment horizontal="left" vertical="center" wrapText="1"/>
    </xf>
    <xf numFmtId="164" fontId="25" fillId="37" borderId="18" xfId="0" applyNumberFormat="1" applyFont="1" applyFill="1" applyBorder="1" applyAlignment="1">
      <alignment horizontal="center" vertical="center" wrapText="1"/>
    </xf>
    <xf numFmtId="164" fontId="25" fillId="37" borderId="12" xfId="0" applyNumberFormat="1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164" fontId="72" fillId="0" borderId="18" xfId="0" applyNumberFormat="1" applyFont="1" applyBorder="1" applyAlignment="1">
      <alignment horizontal="center" vertical="center"/>
    </xf>
    <xf numFmtId="0" fontId="25" fillId="37" borderId="12" xfId="0" applyFont="1" applyFill="1" applyBorder="1" applyAlignment="1">
      <alignment horizontal="left" vertical="center" wrapText="1"/>
    </xf>
    <xf numFmtId="0" fontId="25" fillId="37" borderId="18" xfId="0" applyNumberFormat="1" applyFont="1" applyFill="1" applyBorder="1" applyAlignment="1">
      <alignment horizontal="center" vertical="center" wrapText="1"/>
    </xf>
    <xf numFmtId="164" fontId="25" fillId="37" borderId="11" xfId="0" applyNumberFormat="1" applyFont="1" applyFill="1" applyBorder="1" applyAlignment="1">
      <alignment horizontal="center" vertical="center" wrapText="1"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2" fillId="37" borderId="11" xfId="0" applyNumberFormat="1" applyFont="1" applyFill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34" fillId="44" borderId="30" xfId="0" applyFont="1" applyFill="1" applyBorder="1" applyAlignment="1">
      <alignment horizontal="right" vertical="center"/>
    </xf>
    <xf numFmtId="0" fontId="34" fillId="44" borderId="10" xfId="0" applyFont="1" applyFill="1" applyBorder="1" applyAlignment="1">
      <alignment horizontal="right" vertical="center"/>
    </xf>
    <xf numFmtId="0" fontId="34" fillId="44" borderId="42" xfId="0" applyFont="1" applyFill="1" applyBorder="1" applyAlignment="1">
      <alignment horizontal="right" vertical="center"/>
    </xf>
    <xf numFmtId="0" fontId="34" fillId="44" borderId="25" xfId="0" applyFont="1" applyFill="1" applyBorder="1" applyAlignment="1">
      <alignment horizontal="center" vertical="center"/>
    </xf>
    <xf numFmtId="0" fontId="34" fillId="44" borderId="22" xfId="0" applyFont="1" applyFill="1" applyBorder="1" applyAlignment="1">
      <alignment horizontal="center" vertical="center"/>
    </xf>
    <xf numFmtId="0" fontId="34" fillId="44" borderId="4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31" fillId="36" borderId="32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31" fillId="36" borderId="35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5" fillId="37" borderId="26" xfId="0" applyFont="1" applyFill="1" applyBorder="1" applyAlignment="1">
      <alignment horizontal="left" vertical="center" wrapText="1"/>
    </xf>
    <xf numFmtId="0" fontId="35" fillId="37" borderId="38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164" fontId="31" fillId="36" borderId="24" xfId="0" applyNumberFormat="1" applyFont="1" applyFill="1" applyBorder="1" applyAlignment="1">
      <alignment horizontal="center" vertical="center"/>
    </xf>
    <xf numFmtId="164" fontId="31" fillId="36" borderId="39" xfId="0" applyNumberFormat="1" applyFont="1" applyFill="1" applyBorder="1" applyAlignment="1">
      <alignment horizontal="center" vertical="center"/>
    </xf>
    <xf numFmtId="164" fontId="31" fillId="36" borderId="40" xfId="0" applyNumberFormat="1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 wrapText="1"/>
    </xf>
    <xf numFmtId="0" fontId="65" fillId="40" borderId="39" xfId="0" applyFont="1" applyFill="1" applyBorder="1" applyAlignment="1">
      <alignment horizontal="right" vertical="center"/>
    </xf>
    <xf numFmtId="0" fontId="65" fillId="40" borderId="40" xfId="0" applyFont="1" applyFill="1" applyBorder="1" applyAlignment="1">
      <alignment horizontal="right" vertical="center"/>
    </xf>
    <xf numFmtId="0" fontId="54" fillId="40" borderId="27" xfId="0" applyFont="1" applyFill="1" applyBorder="1" applyAlignment="1">
      <alignment horizontal="right"/>
    </xf>
    <xf numFmtId="0" fontId="31" fillId="35" borderId="25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40" fillId="40" borderId="18" xfId="0" applyFont="1" applyFill="1" applyBorder="1" applyAlignment="1">
      <alignment horizontal="left"/>
    </xf>
    <xf numFmtId="0" fontId="40" fillId="4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35" fillId="37" borderId="17" xfId="0" applyFont="1" applyFill="1" applyBorder="1" applyAlignment="1">
      <alignment horizontal="left" vertical="center" wrapText="1"/>
    </xf>
    <xf numFmtId="0" fontId="35" fillId="37" borderId="18" xfId="0" applyFont="1" applyFill="1" applyBorder="1" applyAlignment="1">
      <alignment horizontal="left" vertical="center" wrapText="1"/>
    </xf>
    <xf numFmtId="0" fontId="36" fillId="44" borderId="10" xfId="0" applyFont="1" applyFill="1" applyBorder="1" applyAlignment="1">
      <alignment horizontal="right" vertical="center"/>
    </xf>
    <xf numFmtId="0" fontId="36" fillId="44" borderId="42" xfId="0" applyFont="1" applyFill="1" applyBorder="1" applyAlignment="1">
      <alignment horizontal="right" vertical="center"/>
    </xf>
    <xf numFmtId="0" fontId="31" fillId="44" borderId="25" xfId="0" applyFont="1" applyFill="1" applyBorder="1" applyAlignment="1">
      <alignment horizontal="center" vertical="center"/>
    </xf>
    <xf numFmtId="0" fontId="31" fillId="44" borderId="22" xfId="0" applyFont="1" applyFill="1" applyBorder="1" applyAlignment="1">
      <alignment horizontal="center" vertical="center"/>
    </xf>
    <xf numFmtId="0" fontId="31" fillId="44" borderId="41" xfId="0" applyFont="1" applyFill="1" applyBorder="1" applyAlignment="1">
      <alignment horizontal="center" vertical="center"/>
    </xf>
    <xf numFmtId="0" fontId="22" fillId="37" borderId="18" xfId="0" applyFont="1" applyFill="1" applyBorder="1" applyAlignment="1"/>
    <xf numFmtId="0" fontId="22" fillId="0" borderId="13" xfId="0" applyFont="1" applyBorder="1" applyAlignment="1"/>
    <xf numFmtId="0" fontId="22" fillId="0" borderId="12" xfId="0" applyFont="1" applyBorder="1" applyAlignment="1"/>
    <xf numFmtId="0" fontId="22" fillId="38" borderId="18" xfId="0" applyFont="1" applyFill="1" applyBorder="1" applyAlignment="1"/>
    <xf numFmtId="0" fontId="22" fillId="40" borderId="18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5" fillId="37" borderId="12" xfId="0" applyFont="1" applyFill="1" applyBorder="1" applyAlignment="1">
      <alignment horizontal="left" vertical="center" wrapText="1"/>
    </xf>
    <xf numFmtId="0" fontId="36" fillId="44" borderId="0" xfId="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45" fillId="35" borderId="31" xfId="0" applyFont="1" applyFill="1" applyBorder="1" applyAlignment="1">
      <alignment horizontal="right" vertical="center"/>
    </xf>
    <xf numFmtId="0" fontId="45" fillId="35" borderId="37" xfId="0" applyFont="1" applyFill="1" applyBorder="1" applyAlignment="1">
      <alignment horizontal="right" vertical="center"/>
    </xf>
    <xf numFmtId="0" fontId="45" fillId="35" borderId="48" xfId="0" applyFont="1" applyFill="1" applyBorder="1" applyAlignment="1">
      <alignment horizontal="right" vertical="center"/>
    </xf>
    <xf numFmtId="0" fontId="40" fillId="38" borderId="19" xfId="0" applyFont="1" applyFill="1" applyBorder="1" applyAlignment="1">
      <alignment horizontal="left"/>
    </xf>
    <xf numFmtId="0" fontId="40" fillId="38" borderId="21" xfId="0" applyFont="1" applyFill="1" applyBorder="1" applyAlignment="1">
      <alignment horizontal="left"/>
    </xf>
    <xf numFmtId="0" fontId="40" fillId="38" borderId="20" xfId="0" applyFont="1" applyFill="1" applyBorder="1" applyAlignment="1">
      <alignment horizontal="left"/>
    </xf>
    <xf numFmtId="0" fontId="22" fillId="0" borderId="17" xfId="0" applyFont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8" fillId="34" borderId="44" xfId="0" applyFont="1" applyFill="1" applyBorder="1" applyAlignment="1">
      <alignment horizontal="center"/>
    </xf>
    <xf numFmtId="0" fontId="38" fillId="34" borderId="45" xfId="0" applyFont="1" applyFill="1" applyBorder="1" applyAlignment="1">
      <alignment horizontal="center"/>
    </xf>
    <xf numFmtId="0" fontId="38" fillId="34" borderId="43" xfId="0" applyFont="1" applyFill="1" applyBorder="1" applyAlignment="1">
      <alignment horizontal="center"/>
    </xf>
    <xf numFmtId="0" fontId="36" fillId="40" borderId="10" xfId="0" applyFont="1" applyFill="1" applyBorder="1" applyAlignment="1">
      <alignment horizontal="right"/>
    </xf>
    <xf numFmtId="0" fontId="36" fillId="40" borderId="42" xfId="0" applyFont="1" applyFill="1" applyBorder="1" applyAlignment="1">
      <alignment horizontal="right"/>
    </xf>
    <xf numFmtId="0" fontId="34" fillId="40" borderId="10" xfId="0" applyFont="1" applyFill="1" applyBorder="1" applyAlignment="1">
      <alignment horizontal="right"/>
    </xf>
    <xf numFmtId="0" fontId="34" fillId="40" borderId="42" xfId="0" applyFont="1" applyFill="1" applyBorder="1" applyAlignment="1">
      <alignment horizontal="right"/>
    </xf>
    <xf numFmtId="0" fontId="34" fillId="34" borderId="45" xfId="0" applyFont="1" applyFill="1" applyBorder="1" applyAlignment="1">
      <alignment horizontal="right"/>
    </xf>
    <xf numFmtId="0" fontId="31" fillId="44" borderId="10" xfId="0" applyFont="1" applyFill="1" applyBorder="1" applyAlignment="1">
      <alignment horizontal="right"/>
    </xf>
    <xf numFmtId="0" fontId="31" fillId="44" borderId="42" xfId="0" applyFont="1" applyFill="1" applyBorder="1" applyAlignment="1">
      <alignment horizontal="right"/>
    </xf>
    <xf numFmtId="0" fontId="31" fillId="38" borderId="22" xfId="0" applyFont="1" applyFill="1" applyBorder="1" applyAlignment="1">
      <alignment horizontal="right"/>
    </xf>
    <xf numFmtId="0" fontId="31" fillId="38" borderId="41" xfId="0" applyFont="1" applyFill="1" applyBorder="1" applyAlignment="1">
      <alignment horizontal="right"/>
    </xf>
    <xf numFmtId="0" fontId="38" fillId="44" borderId="14" xfId="0" applyFont="1" applyFill="1" applyBorder="1" applyAlignment="1">
      <alignment horizontal="center"/>
    </xf>
    <xf numFmtId="0" fontId="38" fillId="44" borderId="16" xfId="0" applyFont="1" applyFill="1" applyBorder="1" applyAlignment="1">
      <alignment horizontal="center"/>
    </xf>
    <xf numFmtId="0" fontId="38" fillId="44" borderId="15" xfId="0" applyFont="1" applyFill="1" applyBorder="1" applyAlignment="1">
      <alignment horizontal="center"/>
    </xf>
    <xf numFmtId="0" fontId="38" fillId="38" borderId="24" xfId="0" applyFont="1" applyFill="1" applyBorder="1" applyAlignment="1">
      <alignment horizontal="center"/>
    </xf>
    <xf numFmtId="0" fontId="38" fillId="38" borderId="39" xfId="0" applyFont="1" applyFill="1" applyBorder="1" applyAlignment="1">
      <alignment horizontal="center"/>
    </xf>
    <xf numFmtId="0" fontId="38" fillId="38" borderId="40" xfId="0" applyFont="1" applyFill="1" applyBorder="1" applyAlignment="1">
      <alignment horizontal="center"/>
    </xf>
    <xf numFmtId="0" fontId="31" fillId="40" borderId="3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0" fontId="31" fillId="40" borderId="42" xfId="0" applyFont="1" applyFill="1" applyBorder="1" applyAlignment="1">
      <alignment horizontal="center"/>
    </xf>
    <xf numFmtId="0" fontId="38" fillId="40" borderId="30" xfId="0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42" xfId="0" applyFont="1" applyFill="1" applyBorder="1" applyAlignment="1">
      <alignment horizontal="center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42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72" fillId="0" borderId="18" xfId="0" applyNumberFormat="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2" xfId="0" applyBorder="1" applyAlignment="1"/>
    <xf numFmtId="0" fontId="0" fillId="37" borderId="18" xfId="0" applyFill="1" applyBorder="1" applyAlignment="1">
      <alignment horizontal="center"/>
    </xf>
    <xf numFmtId="0" fontId="34" fillId="43" borderId="24" xfId="0" applyFont="1" applyFill="1" applyBorder="1" applyAlignment="1">
      <alignment horizontal="center" vertical="center"/>
    </xf>
    <xf numFmtId="0" fontId="34" fillId="43" borderId="39" xfId="0" applyFont="1" applyFill="1" applyBorder="1" applyAlignment="1">
      <alignment horizontal="center" vertical="center"/>
    </xf>
    <xf numFmtId="0" fontId="34" fillId="43" borderId="4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4" fillId="43" borderId="19" xfId="0" applyFont="1" applyFill="1" applyBorder="1" applyAlignment="1">
      <alignment horizontal="right" vertical="center"/>
    </xf>
    <xf numFmtId="0" fontId="34" fillId="43" borderId="21" xfId="0" applyFont="1" applyFill="1" applyBorder="1" applyAlignment="1">
      <alignment horizontal="right" vertical="center"/>
    </xf>
    <xf numFmtId="0" fontId="34" fillId="43" borderId="20" xfId="0" applyFont="1" applyFill="1" applyBorder="1" applyAlignment="1">
      <alignment horizontal="right" vertical="center"/>
    </xf>
    <xf numFmtId="0" fontId="25" fillId="37" borderId="11" xfId="0" applyFont="1" applyFill="1" applyBorder="1" applyAlignment="1">
      <alignment horizontal="left" vertical="center" wrapText="1"/>
    </xf>
    <xf numFmtId="164" fontId="22" fillId="45" borderId="11" xfId="0" applyNumberFormat="1" applyFont="1" applyFill="1" applyBorder="1" applyAlignment="1">
      <alignment horizontal="center" vertical="center" wrapText="1"/>
    </xf>
    <xf numFmtId="164" fontId="22" fillId="45" borderId="13" xfId="0" applyNumberFormat="1" applyFont="1" applyFill="1" applyBorder="1" applyAlignment="1">
      <alignment horizontal="center" vertical="center" wrapText="1"/>
    </xf>
    <xf numFmtId="164" fontId="22" fillId="45" borderId="12" xfId="0" applyNumberFormat="1" applyFont="1" applyFill="1" applyBorder="1" applyAlignment="1">
      <alignment horizontal="center" vertical="center" wrapText="1"/>
    </xf>
    <xf numFmtId="164" fontId="72" fillId="37" borderId="18" xfId="0" applyNumberFormat="1" applyFont="1" applyFill="1" applyBorder="1" applyAlignment="1">
      <alignment horizontal="center" vertical="center" wrapText="1"/>
    </xf>
    <xf numFmtId="164" fontId="72" fillId="37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37" borderId="18" xfId="0" applyFill="1" applyBorder="1" applyAlignment="1"/>
    <xf numFmtId="0" fontId="0" fillId="38" borderId="18" xfId="0" applyFill="1" applyBorder="1" applyAlignment="1"/>
    <xf numFmtId="0" fontId="0" fillId="40" borderId="18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25" fillId="4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40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40" borderId="13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9" fillId="44" borderId="25" xfId="0" applyFont="1" applyFill="1" applyBorder="1" applyAlignment="1"/>
    <xf numFmtId="0" fontId="0" fillId="0" borderId="22" xfId="0" applyBorder="1" applyAlignment="1"/>
    <xf numFmtId="0" fontId="0" fillId="0" borderId="41" xfId="0" applyBorder="1" applyAlignment="1"/>
    <xf numFmtId="0" fontId="33" fillId="37" borderId="18" xfId="0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38" borderId="18" xfId="0" applyFont="1" applyFill="1" applyBorder="1" applyAlignment="1">
      <alignment vertical="center"/>
    </xf>
    <xf numFmtId="0" fontId="33" fillId="40" borderId="18" xfId="0" applyFont="1" applyFill="1" applyBorder="1" applyAlignment="1">
      <alignment vertical="center"/>
    </xf>
    <xf numFmtId="0" fontId="33" fillId="40" borderId="13" xfId="0" applyFont="1" applyFill="1" applyBorder="1" applyAlignment="1">
      <alignment vertical="center"/>
    </xf>
    <xf numFmtId="0" fontId="33" fillId="40" borderId="12" xfId="0" applyFont="1" applyFill="1" applyBorder="1" applyAlignment="1">
      <alignment vertical="center"/>
    </xf>
    <xf numFmtId="0" fontId="31" fillId="44" borderId="0" xfId="0" applyFont="1" applyFill="1" applyBorder="1" applyAlignment="1">
      <alignment horizontal="right"/>
    </xf>
    <xf numFmtId="164" fontId="25" fillId="0" borderId="17" xfId="0" applyNumberFormat="1" applyFont="1" applyBorder="1" applyAlignment="1">
      <alignment horizontal="center" vertical="center" wrapText="1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164" fontId="70" fillId="0" borderId="12" xfId="0" applyNumberFormat="1" applyFont="1" applyBorder="1" applyAlignment="1">
      <alignment horizontal="center" vertical="center" wrapText="1"/>
    </xf>
    <xf numFmtId="164" fontId="70" fillId="0" borderId="17" xfId="0" applyNumberFormat="1" applyFont="1" applyBorder="1" applyAlignment="1">
      <alignment horizontal="center" vertical="center" wrapText="1"/>
    </xf>
    <xf numFmtId="0" fontId="63" fillId="34" borderId="18" xfId="0" applyFont="1" applyFill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37" borderId="18" xfId="0" applyFont="1" applyFill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38" borderId="18" xfId="0" applyFont="1" applyFill="1" applyBorder="1" applyAlignment="1">
      <alignment horizontal="left" vertical="center"/>
    </xf>
    <xf numFmtId="0" fontId="33" fillId="40" borderId="18" xfId="0" applyFont="1" applyFill="1" applyBorder="1" applyAlignment="1">
      <alignment horizontal="left" vertical="center"/>
    </xf>
    <xf numFmtId="0" fontId="33" fillId="40" borderId="13" xfId="0" applyFont="1" applyFill="1" applyBorder="1" applyAlignment="1">
      <alignment horizontal="left" vertical="center"/>
    </xf>
    <xf numFmtId="0" fontId="33" fillId="40" borderId="12" xfId="0" applyFont="1" applyFill="1" applyBorder="1" applyAlignment="1">
      <alignment horizontal="left" vertical="center"/>
    </xf>
    <xf numFmtId="0" fontId="58" fillId="34" borderId="18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25" fillId="39" borderId="20" xfId="0" applyFont="1" applyFill="1" applyBorder="1" applyAlignment="1">
      <alignment horizontal="left" vertical="top" wrapText="1"/>
    </xf>
    <xf numFmtId="0" fontId="25" fillId="39" borderId="17" xfId="0" applyFont="1" applyFill="1" applyBorder="1" applyAlignment="1">
      <alignment horizontal="left" vertical="top"/>
    </xf>
    <xf numFmtId="0" fontId="25" fillId="39" borderId="20" xfId="0" applyFont="1" applyFill="1" applyBorder="1" applyAlignment="1">
      <alignment horizontal="left" vertical="top"/>
    </xf>
    <xf numFmtId="0" fontId="25" fillId="39" borderId="35" xfId="0" applyFont="1" applyFill="1" applyBorder="1" applyAlignment="1">
      <alignment horizontal="left" vertical="top"/>
    </xf>
    <xf numFmtId="0" fontId="25" fillId="39" borderId="18" xfId="0" applyFont="1" applyFill="1" applyBorder="1" applyAlignment="1">
      <alignment horizontal="left" vertical="top"/>
    </xf>
    <xf numFmtId="0" fontId="35" fillId="39" borderId="36" xfId="0" applyFont="1" applyFill="1" applyBorder="1" applyAlignment="1">
      <alignment horizontal="left" vertical="center" wrapText="1"/>
    </xf>
    <xf numFmtId="0" fontId="35" fillId="39" borderId="35" xfId="0" applyFont="1" applyFill="1" applyBorder="1" applyAlignment="1">
      <alignment horizontal="left" vertical="center" wrapText="1"/>
    </xf>
    <xf numFmtId="0" fontId="35" fillId="39" borderId="0" xfId="0" applyFont="1" applyFill="1" applyBorder="1" applyAlignment="1">
      <alignment horizontal="left" vertical="center" wrapText="1"/>
    </xf>
    <xf numFmtId="0" fontId="35" fillId="39" borderId="29" xfId="0" applyFont="1" applyFill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</cellXfs>
  <cellStyles count="6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2" xfId="23" builtinId="34" customBuiltin="1"/>
    <cellStyle name="20% – paryškinimas 2 2" xfId="48" xr:uid="{00000000-0005-0000-0000-000005000000}"/>
    <cellStyle name="20% – paryškinimas 3" xfId="27" builtinId="38" customBuiltin="1"/>
    <cellStyle name="20% – paryškinimas 3 2" xfId="51" xr:uid="{00000000-0005-0000-0000-000007000000}"/>
    <cellStyle name="20% – paryškinimas 4" xfId="31" builtinId="42" customBuiltin="1"/>
    <cellStyle name="20% – paryškinimas 4 2" xfId="54" xr:uid="{00000000-0005-0000-0000-000009000000}"/>
    <cellStyle name="20% – paryškinimas 5" xfId="35" builtinId="46" customBuiltin="1"/>
    <cellStyle name="20% – paryškinimas 5 2" xfId="57" xr:uid="{00000000-0005-0000-0000-00000B000000}"/>
    <cellStyle name="20% – paryškinimas 6" xfId="39" builtinId="50" customBuiltin="1"/>
    <cellStyle name="20% – paryškinimas 6 2" xfId="60" xr:uid="{00000000-0005-0000-0000-00000D000000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1000000}"/>
    <cellStyle name="40% – paryškinimas 2" xfId="24" builtinId="35" customBuiltin="1"/>
    <cellStyle name="40% – paryškinimas 2 2" xfId="49" xr:uid="{00000000-0005-0000-0000-000013000000}"/>
    <cellStyle name="40% – paryškinimas 3" xfId="28" builtinId="39" customBuiltin="1"/>
    <cellStyle name="40% – paryškinimas 3 2" xfId="52" xr:uid="{00000000-0005-0000-0000-000015000000}"/>
    <cellStyle name="40% – paryškinimas 4" xfId="32" builtinId="43" customBuiltin="1"/>
    <cellStyle name="40% – paryškinimas 4 2" xfId="55" xr:uid="{00000000-0005-0000-0000-000017000000}"/>
    <cellStyle name="40% – paryškinimas 5" xfId="36" builtinId="47" customBuiltin="1"/>
    <cellStyle name="40% – paryškinimas 5 2" xfId="58" xr:uid="{00000000-0005-0000-0000-000019000000}"/>
    <cellStyle name="40% – paryškinimas 6" xfId="40" builtinId="51" customBuiltin="1"/>
    <cellStyle name="40% – paryškinimas 6 2" xfId="61" xr:uid="{00000000-0005-0000-0000-00001B000000}"/>
    <cellStyle name="60% – paryškinimas 1" xfId="21" builtinId="32" customBuiltin="1"/>
    <cellStyle name="60% – paryškinimas 1 2" xfId="47" xr:uid="{00000000-0005-0000-0000-00001D000000}"/>
    <cellStyle name="60% – paryškinimas 2" xfId="25" builtinId="36" customBuiltin="1"/>
    <cellStyle name="60% – paryškinimas 2 2" xfId="50" xr:uid="{00000000-0005-0000-0000-00001F000000}"/>
    <cellStyle name="60% – paryškinimas 3" xfId="29" builtinId="40" customBuiltin="1"/>
    <cellStyle name="60% – paryškinimas 3 2" xfId="53" xr:uid="{00000000-0005-0000-0000-000021000000}"/>
    <cellStyle name="60% – paryškinimas 4" xfId="33" builtinId="44" customBuiltin="1"/>
    <cellStyle name="60% – paryškinimas 4 2" xfId="56" xr:uid="{00000000-0005-0000-0000-000023000000}"/>
    <cellStyle name="60% – paryškinimas 5" xfId="37" builtinId="48" customBuiltin="1"/>
    <cellStyle name="60% – paryškinimas 5 2" xfId="59" xr:uid="{00000000-0005-0000-0000-000025000000}"/>
    <cellStyle name="60% – paryškinimas 6" xfId="41" builtinId="52" customBuiltin="1"/>
    <cellStyle name="60% – paryškinimas 6 2" xfId="62" xr:uid="{00000000-0005-0000-0000-000027000000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2D000000}"/>
    <cellStyle name="Įprastas 4" xfId="42" xr:uid="{00000000-0005-0000-0000-00002E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3A000000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1900-C264-4E39-B849-72460502B46A}">
  <dimension ref="A1:AS140"/>
  <sheetViews>
    <sheetView tabSelected="1" topLeftCell="D2" zoomScale="90" zoomScaleNormal="90" workbookViewId="0">
      <pane ySplit="7" topLeftCell="A46" activePane="bottomLeft" state="frozen"/>
      <selection activeCell="A2" sqref="A2"/>
      <selection pane="bottomLeft" activeCell="T126" sqref="T126:W126"/>
    </sheetView>
  </sheetViews>
  <sheetFormatPr defaultRowHeight="14.4" x14ac:dyDescent="0.3"/>
  <cols>
    <col min="1" max="1" width="2.33203125" customWidth="1"/>
    <col min="2" max="2" width="3.109375" style="2" customWidth="1"/>
    <col min="3" max="4" width="3.109375" customWidth="1"/>
    <col min="5" max="5" width="3.5546875" customWidth="1"/>
    <col min="6" max="6" width="3.6640625" style="115" customWidth="1"/>
    <col min="7" max="7" width="15.109375" customWidth="1"/>
    <col min="9" max="9" width="22.88671875" customWidth="1"/>
    <col min="10" max="10" width="14.5546875" customWidth="1"/>
    <col min="11" max="11" width="12.88671875" customWidth="1"/>
    <col min="12" max="12" width="0.109375" customWidth="1"/>
    <col min="13" max="13" width="6.33203125" hidden="1" customWidth="1"/>
    <col min="14" max="14" width="7.5546875" hidden="1" customWidth="1"/>
    <col min="15" max="15" width="7.33203125" hidden="1" customWidth="1"/>
    <col min="16" max="16" width="8.6640625" customWidth="1"/>
    <col min="17" max="17" width="8" customWidth="1"/>
    <col min="18" max="18" width="7.33203125" customWidth="1"/>
    <col min="19" max="19" width="6.5546875" customWidth="1"/>
    <col min="20" max="20" width="5.88671875" style="303" customWidth="1"/>
    <col min="21" max="21" width="6.6640625" style="303" customWidth="1"/>
    <col min="22" max="22" width="6.5546875" style="303" customWidth="1"/>
    <col min="23" max="23" width="5.33203125" style="303" customWidth="1"/>
    <col min="24" max="24" width="6.6640625" customWidth="1"/>
    <col min="25" max="25" width="6.5546875" customWidth="1"/>
    <col min="26" max="26" width="29" customWidth="1"/>
    <col min="27" max="27" width="5.88671875" customWidth="1"/>
    <col min="28" max="28" width="6.88671875" customWidth="1"/>
    <col min="29" max="29" width="6.33203125" customWidth="1"/>
  </cols>
  <sheetData>
    <row r="1" spans="1:29" ht="15" customHeight="1" x14ac:dyDescent="0.3">
      <c r="A1" s="2"/>
      <c r="C1" s="2"/>
      <c r="D1" s="2"/>
      <c r="E1" s="2"/>
      <c r="F1" s="114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68"/>
      <c r="U1" s="268"/>
      <c r="V1" s="268"/>
      <c r="W1" s="268"/>
      <c r="X1" s="337" t="s">
        <v>165</v>
      </c>
      <c r="Y1" s="337"/>
      <c r="Z1" s="337"/>
      <c r="AA1" s="337"/>
      <c r="AB1" s="337"/>
      <c r="AC1" s="337"/>
    </row>
    <row r="2" spans="1:29" ht="15" customHeight="1" x14ac:dyDescent="0.3">
      <c r="A2" s="2"/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37"/>
      <c r="Y2" s="337"/>
      <c r="Z2" s="337"/>
      <c r="AA2" s="337"/>
      <c r="AB2" s="337"/>
      <c r="AC2" s="337"/>
    </row>
    <row r="3" spans="1:29" x14ac:dyDescent="0.3">
      <c r="A3" s="339" t="s">
        <v>75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7"/>
      <c r="Y3" s="337"/>
      <c r="Z3" s="337"/>
      <c r="AA3" s="337"/>
      <c r="AB3" s="337"/>
      <c r="AC3" s="337"/>
    </row>
    <row r="4" spans="1:29" ht="27" customHeight="1" x14ac:dyDescent="0.3">
      <c r="A4" s="339" t="s">
        <v>172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7"/>
      <c r="Y4" s="337"/>
      <c r="Z4" s="337"/>
      <c r="AA4" s="337"/>
      <c r="AB4" s="337"/>
      <c r="AC4" s="337"/>
    </row>
    <row r="5" spans="1:29" ht="27" customHeight="1" x14ac:dyDescent="0.3">
      <c r="A5" s="340" t="s">
        <v>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38"/>
      <c r="Y5" s="338"/>
      <c r="Z5" s="338"/>
      <c r="AA5" s="338"/>
      <c r="AB5" s="338"/>
      <c r="AC5" s="338"/>
    </row>
    <row r="6" spans="1:29" ht="43.95" customHeight="1" x14ac:dyDescent="0.3">
      <c r="A6" s="341" t="s">
        <v>1</v>
      </c>
      <c r="B6" s="341" t="s">
        <v>2</v>
      </c>
      <c r="C6" s="341" t="s">
        <v>3</v>
      </c>
      <c r="D6" s="342" t="s">
        <v>4</v>
      </c>
      <c r="E6" s="361" t="s">
        <v>5</v>
      </c>
      <c r="F6" s="364" t="s">
        <v>6</v>
      </c>
      <c r="G6" s="365"/>
      <c r="H6" s="344" t="s">
        <v>7</v>
      </c>
      <c r="I6" s="344" t="s">
        <v>8</v>
      </c>
      <c r="J6" s="344"/>
      <c r="K6" s="341" t="s">
        <v>9</v>
      </c>
      <c r="L6" s="344" t="s">
        <v>135</v>
      </c>
      <c r="M6" s="344"/>
      <c r="N6" s="344"/>
      <c r="O6" s="344"/>
      <c r="P6" s="344" t="s">
        <v>81</v>
      </c>
      <c r="Q6" s="344"/>
      <c r="R6" s="344"/>
      <c r="S6" s="344"/>
      <c r="T6" s="343" t="s">
        <v>82</v>
      </c>
      <c r="U6" s="343"/>
      <c r="V6" s="343"/>
      <c r="W6" s="343"/>
      <c r="X6" s="341" t="s">
        <v>65</v>
      </c>
      <c r="Y6" s="341" t="s">
        <v>83</v>
      </c>
      <c r="Z6" s="344" t="s">
        <v>10</v>
      </c>
      <c r="AA6" s="344"/>
      <c r="AB6" s="344"/>
      <c r="AC6" s="344"/>
    </row>
    <row r="7" spans="1:29" ht="15" customHeight="1" x14ac:dyDescent="0.3">
      <c r="A7" s="341"/>
      <c r="B7" s="341"/>
      <c r="C7" s="341"/>
      <c r="D7" s="342"/>
      <c r="E7" s="362"/>
      <c r="F7" s="366"/>
      <c r="G7" s="367"/>
      <c r="H7" s="344"/>
      <c r="I7" s="344"/>
      <c r="J7" s="344"/>
      <c r="K7" s="341"/>
      <c r="L7" s="341" t="s">
        <v>11</v>
      </c>
      <c r="M7" s="344" t="s">
        <v>12</v>
      </c>
      <c r="N7" s="344"/>
      <c r="O7" s="341" t="s">
        <v>13</v>
      </c>
      <c r="P7" s="341" t="s">
        <v>11</v>
      </c>
      <c r="Q7" s="344" t="s">
        <v>12</v>
      </c>
      <c r="R7" s="344"/>
      <c r="S7" s="341" t="s">
        <v>13</v>
      </c>
      <c r="T7" s="353" t="s">
        <v>11</v>
      </c>
      <c r="U7" s="343" t="s">
        <v>12</v>
      </c>
      <c r="V7" s="343"/>
      <c r="W7" s="354" t="s">
        <v>13</v>
      </c>
      <c r="X7" s="341"/>
      <c r="Y7" s="341"/>
      <c r="Z7" s="344" t="s">
        <v>6</v>
      </c>
      <c r="AA7" s="344" t="s">
        <v>14</v>
      </c>
      <c r="AB7" s="344"/>
      <c r="AC7" s="344"/>
    </row>
    <row r="8" spans="1:29" ht="39.6" x14ac:dyDescent="0.3">
      <c r="A8" s="341"/>
      <c r="B8" s="341"/>
      <c r="C8" s="341"/>
      <c r="D8" s="342"/>
      <c r="E8" s="363"/>
      <c r="F8" s="368"/>
      <c r="G8" s="369"/>
      <c r="H8" s="344"/>
      <c r="I8" s="344"/>
      <c r="J8" s="344"/>
      <c r="K8" s="341"/>
      <c r="L8" s="341"/>
      <c r="M8" s="4" t="s">
        <v>11</v>
      </c>
      <c r="N8" s="4" t="s">
        <v>15</v>
      </c>
      <c r="O8" s="341"/>
      <c r="P8" s="341"/>
      <c r="Q8" s="4" t="s">
        <v>11</v>
      </c>
      <c r="R8" s="4" t="s">
        <v>15</v>
      </c>
      <c r="S8" s="341"/>
      <c r="T8" s="353"/>
      <c r="U8" s="212" t="s">
        <v>11</v>
      </c>
      <c r="V8" s="212" t="s">
        <v>15</v>
      </c>
      <c r="W8" s="354"/>
      <c r="X8" s="341"/>
      <c r="Y8" s="341"/>
      <c r="Z8" s="344"/>
      <c r="AA8" s="4" t="s">
        <v>55</v>
      </c>
      <c r="AB8" s="4" t="s">
        <v>66</v>
      </c>
      <c r="AC8" s="4" t="s">
        <v>84</v>
      </c>
    </row>
    <row r="9" spans="1:29" s="10" customFormat="1" x14ac:dyDescent="0.3">
      <c r="A9" s="12">
        <v>2</v>
      </c>
      <c r="B9" s="12">
        <v>3</v>
      </c>
      <c r="C9" s="355" t="s">
        <v>86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</row>
    <row r="10" spans="1:29" x14ac:dyDescent="0.3">
      <c r="A10" s="12">
        <v>2</v>
      </c>
      <c r="B10" s="113">
        <v>3</v>
      </c>
      <c r="C10" s="113">
        <v>2</v>
      </c>
      <c r="D10" s="356" t="s">
        <v>76</v>
      </c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8"/>
    </row>
    <row r="11" spans="1:29" x14ac:dyDescent="0.3">
      <c r="A11" s="12">
        <v>2</v>
      </c>
      <c r="B11" s="113">
        <v>3</v>
      </c>
      <c r="C11" s="113">
        <v>2</v>
      </c>
      <c r="D11" s="142">
        <v>1</v>
      </c>
      <c r="E11" s="142"/>
      <c r="F11" s="347" t="s">
        <v>161</v>
      </c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</row>
    <row r="12" spans="1:29" ht="24.6" customHeight="1" x14ac:dyDescent="0.3">
      <c r="A12" s="148"/>
      <c r="B12" s="151"/>
      <c r="C12" s="152"/>
      <c r="D12" s="149"/>
      <c r="E12" s="150"/>
      <c r="F12" s="412" t="s">
        <v>164</v>
      </c>
      <c r="G12" s="413"/>
      <c r="H12" s="348" t="s">
        <v>77</v>
      </c>
      <c r="I12" s="348" t="s">
        <v>163</v>
      </c>
      <c r="J12" s="348" t="s">
        <v>28</v>
      </c>
      <c r="K12" s="351" t="s">
        <v>18</v>
      </c>
      <c r="L12" s="359"/>
      <c r="M12" s="359"/>
      <c r="N12" s="359"/>
      <c r="O12" s="359"/>
      <c r="P12" s="359">
        <v>19</v>
      </c>
      <c r="Q12" s="359">
        <v>0</v>
      </c>
      <c r="R12" s="359">
        <v>0</v>
      </c>
      <c r="S12" s="359">
        <v>19</v>
      </c>
      <c r="T12" s="531"/>
      <c r="U12" s="531"/>
      <c r="V12" s="531"/>
      <c r="W12" s="531"/>
      <c r="X12" s="359">
        <v>60</v>
      </c>
      <c r="Y12" s="359">
        <v>105</v>
      </c>
      <c r="Z12" s="5" t="s">
        <v>141</v>
      </c>
      <c r="AA12" s="6">
        <v>1</v>
      </c>
      <c r="AB12" s="6">
        <v>1</v>
      </c>
      <c r="AC12" s="6">
        <v>1</v>
      </c>
    </row>
    <row r="13" spans="1:29" ht="24" customHeight="1" x14ac:dyDescent="0.3">
      <c r="A13" s="221">
        <v>2</v>
      </c>
      <c r="B13" s="222">
        <v>3</v>
      </c>
      <c r="C13" s="222">
        <v>2</v>
      </c>
      <c r="D13" s="223">
        <v>1</v>
      </c>
      <c r="E13" s="224">
        <v>1</v>
      </c>
      <c r="F13" s="414"/>
      <c r="G13" s="415"/>
      <c r="H13" s="349"/>
      <c r="I13" s="349"/>
      <c r="J13" s="349"/>
      <c r="K13" s="352"/>
      <c r="L13" s="360"/>
      <c r="M13" s="360"/>
      <c r="N13" s="360"/>
      <c r="O13" s="360"/>
      <c r="P13" s="370"/>
      <c r="Q13" s="370"/>
      <c r="R13" s="370"/>
      <c r="S13" s="370"/>
      <c r="T13" s="532"/>
      <c r="U13" s="532"/>
      <c r="V13" s="532"/>
      <c r="W13" s="532"/>
      <c r="X13" s="370"/>
      <c r="Y13" s="370"/>
      <c r="Z13" s="5" t="s">
        <v>142</v>
      </c>
      <c r="AA13" s="6">
        <v>3</v>
      </c>
      <c r="AB13" s="6">
        <v>3</v>
      </c>
      <c r="AC13" s="6">
        <v>4</v>
      </c>
    </row>
    <row r="14" spans="1:29" ht="24" customHeight="1" x14ac:dyDescent="0.3">
      <c r="A14" s="218"/>
      <c r="B14" s="153"/>
      <c r="C14" s="153"/>
      <c r="D14" s="219"/>
      <c r="E14" s="220"/>
      <c r="F14" s="414"/>
      <c r="G14" s="415"/>
      <c r="H14" s="349"/>
      <c r="I14" s="349"/>
      <c r="J14" s="349"/>
      <c r="K14" s="209" t="s">
        <v>20</v>
      </c>
      <c r="L14" s="209"/>
      <c r="M14" s="209"/>
      <c r="N14" s="209"/>
      <c r="O14" s="209"/>
      <c r="P14" s="258">
        <v>0</v>
      </c>
      <c r="Q14" s="258">
        <v>0</v>
      </c>
      <c r="R14" s="258">
        <v>0</v>
      </c>
      <c r="S14" s="258">
        <v>0</v>
      </c>
      <c r="T14" s="269"/>
      <c r="U14" s="269"/>
      <c r="V14" s="269"/>
      <c r="W14" s="269"/>
      <c r="X14" s="258">
        <v>15.7</v>
      </c>
      <c r="Y14" s="258">
        <v>0.6</v>
      </c>
      <c r="Z14" s="266" t="s">
        <v>174</v>
      </c>
      <c r="AA14" s="267">
        <v>0</v>
      </c>
      <c r="AB14" s="267">
        <v>1</v>
      </c>
      <c r="AC14" s="267">
        <v>0</v>
      </c>
    </row>
    <row r="15" spans="1:29" ht="16.2" thickBot="1" x14ac:dyDescent="0.35">
      <c r="A15" s="123"/>
      <c r="B15" s="153"/>
      <c r="C15" s="154"/>
      <c r="D15" s="158"/>
      <c r="E15" s="144"/>
      <c r="F15" s="414"/>
      <c r="G15" s="415"/>
      <c r="H15" s="350"/>
      <c r="I15" s="350"/>
      <c r="J15" s="350"/>
      <c r="K15" s="20" t="s">
        <v>19</v>
      </c>
      <c r="L15" s="63"/>
      <c r="M15" s="63"/>
      <c r="N15" s="63"/>
      <c r="O15" s="63"/>
      <c r="P15" s="63">
        <f>SUM(P12:P14)</f>
        <v>19</v>
      </c>
      <c r="Q15" s="63">
        <f t="shared" ref="Q15:Y15" si="0">SUM(Q12:Q14)</f>
        <v>0</v>
      </c>
      <c r="R15" s="63">
        <f t="shared" si="0"/>
        <v>0</v>
      </c>
      <c r="S15" s="63">
        <f t="shared" si="0"/>
        <v>19</v>
      </c>
      <c r="T15" s="270"/>
      <c r="U15" s="270"/>
      <c r="V15" s="270"/>
      <c r="W15" s="270"/>
      <c r="X15" s="63">
        <f t="shared" si="0"/>
        <v>75.7</v>
      </c>
      <c r="Y15" s="63">
        <f t="shared" si="0"/>
        <v>105.6</v>
      </c>
      <c r="Z15" s="374" t="s">
        <v>16</v>
      </c>
      <c r="AA15" s="375"/>
      <c r="AB15" s="375"/>
      <c r="AC15" s="376"/>
    </row>
    <row r="16" spans="1:29" ht="18" customHeight="1" x14ac:dyDescent="0.3">
      <c r="A16" s="123"/>
      <c r="B16" s="153"/>
      <c r="C16" s="154"/>
      <c r="D16" s="158"/>
      <c r="E16" s="533"/>
      <c r="F16" s="414"/>
      <c r="G16" s="415"/>
      <c r="H16" s="348" t="s">
        <v>78</v>
      </c>
      <c r="I16" s="348" t="s">
        <v>79</v>
      </c>
      <c r="J16" s="348" t="s">
        <v>22</v>
      </c>
      <c r="K16" s="8" t="s">
        <v>24</v>
      </c>
      <c r="L16" s="65"/>
      <c r="M16" s="65"/>
      <c r="N16" s="65"/>
      <c r="O16" s="65"/>
      <c r="P16" s="65">
        <f>S16+Q16</f>
        <v>20</v>
      </c>
      <c r="Q16" s="65">
        <v>14</v>
      </c>
      <c r="R16" s="65">
        <v>0</v>
      </c>
      <c r="S16" s="65">
        <v>6</v>
      </c>
      <c r="T16" s="271"/>
      <c r="U16" s="271"/>
      <c r="V16" s="271"/>
      <c r="W16" s="271"/>
      <c r="X16" s="65">
        <v>9</v>
      </c>
      <c r="Y16" s="65">
        <v>9</v>
      </c>
      <c r="Z16" s="19" t="s">
        <v>143</v>
      </c>
      <c r="AA16" s="211">
        <v>3</v>
      </c>
      <c r="AB16" s="211">
        <v>1</v>
      </c>
      <c r="AC16" s="211">
        <v>1</v>
      </c>
    </row>
    <row r="17" spans="1:45" ht="19.95" customHeight="1" x14ac:dyDescent="0.3">
      <c r="A17" s="123"/>
      <c r="B17" s="153"/>
      <c r="C17" s="154"/>
      <c r="D17" s="158"/>
      <c r="E17" s="533"/>
      <c r="F17" s="414"/>
      <c r="G17" s="415"/>
      <c r="H17" s="349"/>
      <c r="I17" s="349"/>
      <c r="J17" s="349"/>
      <c r="K17" s="6" t="s">
        <v>18</v>
      </c>
      <c r="L17" s="7"/>
      <c r="M17" s="7"/>
      <c r="N17" s="7"/>
      <c r="O17" s="7"/>
      <c r="P17" s="264">
        <f>S17+Q17</f>
        <v>161.6</v>
      </c>
      <c r="Q17" s="7">
        <v>120</v>
      </c>
      <c r="R17" s="7">
        <v>0</v>
      </c>
      <c r="S17" s="264">
        <v>41.6</v>
      </c>
      <c r="T17" s="272"/>
      <c r="U17" s="272"/>
      <c r="V17" s="272"/>
      <c r="W17" s="272"/>
      <c r="X17" s="7">
        <v>22</v>
      </c>
      <c r="Y17" s="7">
        <v>20</v>
      </c>
      <c r="Z17" s="5" t="s">
        <v>144</v>
      </c>
      <c r="AA17" s="6">
        <v>3</v>
      </c>
      <c r="AB17" s="6">
        <v>4</v>
      </c>
      <c r="AC17" s="6">
        <v>4</v>
      </c>
    </row>
    <row r="18" spans="1:45" ht="19.95" customHeight="1" x14ac:dyDescent="0.3">
      <c r="A18" s="123"/>
      <c r="B18" s="153"/>
      <c r="C18" s="208"/>
      <c r="D18" s="158"/>
      <c r="E18" s="533"/>
      <c r="F18" s="414"/>
      <c r="G18" s="415"/>
      <c r="H18" s="349"/>
      <c r="I18" s="349"/>
      <c r="J18" s="349"/>
      <c r="K18" s="210" t="s">
        <v>20</v>
      </c>
      <c r="L18" s="209"/>
      <c r="M18" s="209"/>
      <c r="N18" s="209"/>
      <c r="O18" s="209"/>
      <c r="P18" s="258">
        <v>66.5</v>
      </c>
      <c r="Q18" s="258">
        <v>0</v>
      </c>
      <c r="R18" s="258">
        <v>0</v>
      </c>
      <c r="S18" s="258">
        <v>66.5</v>
      </c>
      <c r="T18" s="273"/>
      <c r="U18" s="273"/>
      <c r="V18" s="273"/>
      <c r="W18" s="273"/>
      <c r="X18" s="258">
        <v>0</v>
      </c>
      <c r="Y18" s="258">
        <v>0</v>
      </c>
      <c r="Z18" s="259" t="s">
        <v>174</v>
      </c>
      <c r="AA18" s="260">
        <v>1</v>
      </c>
      <c r="AB18" s="260">
        <v>0</v>
      </c>
      <c r="AC18" s="261">
        <v>0</v>
      </c>
    </row>
    <row r="19" spans="1:45" ht="16.2" thickBot="1" x14ac:dyDescent="0.35">
      <c r="A19" s="123"/>
      <c r="B19" s="153"/>
      <c r="C19" s="154"/>
      <c r="D19" s="158"/>
      <c r="E19" s="533"/>
      <c r="F19" s="414"/>
      <c r="G19" s="415"/>
      <c r="H19" s="350"/>
      <c r="I19" s="350"/>
      <c r="J19" s="350"/>
      <c r="K19" s="20" t="s">
        <v>19</v>
      </c>
      <c r="L19" s="63"/>
      <c r="M19" s="63"/>
      <c r="N19" s="63"/>
      <c r="O19" s="63"/>
      <c r="P19" s="63">
        <f>SUM(P16:P18)</f>
        <v>248.1</v>
      </c>
      <c r="Q19" s="63">
        <f t="shared" ref="Q19:Y19" si="1">SUM(Q16:Q18)</f>
        <v>134</v>
      </c>
      <c r="R19" s="63">
        <f t="shared" si="1"/>
        <v>0</v>
      </c>
      <c r="S19" s="63">
        <f t="shared" si="1"/>
        <v>114.1</v>
      </c>
      <c r="T19" s="270"/>
      <c r="U19" s="270"/>
      <c r="V19" s="270"/>
      <c r="W19" s="270"/>
      <c r="X19" s="63">
        <f t="shared" si="1"/>
        <v>31</v>
      </c>
      <c r="Y19" s="63">
        <f t="shared" si="1"/>
        <v>29</v>
      </c>
      <c r="Z19" s="374" t="s">
        <v>16</v>
      </c>
      <c r="AA19" s="375"/>
      <c r="AB19" s="375"/>
      <c r="AC19" s="376"/>
    </row>
    <row r="20" spans="1:45" ht="19.95" customHeight="1" x14ac:dyDescent="0.3">
      <c r="A20" s="123"/>
      <c r="B20" s="153"/>
      <c r="C20" s="154"/>
      <c r="D20" s="158"/>
      <c r="E20" s="533"/>
      <c r="F20" s="414"/>
      <c r="G20" s="415"/>
      <c r="H20" s="348" t="s">
        <v>85</v>
      </c>
      <c r="I20" s="348" t="s">
        <v>80</v>
      </c>
      <c r="J20" s="348" t="s">
        <v>22</v>
      </c>
      <c r="K20" s="8" t="s">
        <v>18</v>
      </c>
      <c r="L20" s="65"/>
      <c r="M20" s="65"/>
      <c r="N20" s="65"/>
      <c r="O20" s="65"/>
      <c r="P20" s="65">
        <f>S20+Q20</f>
        <v>57</v>
      </c>
      <c r="Q20" s="65">
        <v>40</v>
      </c>
      <c r="R20" s="65">
        <v>0</v>
      </c>
      <c r="S20" s="65">
        <v>17</v>
      </c>
      <c r="T20" s="274"/>
      <c r="U20" s="274"/>
      <c r="V20" s="274"/>
      <c r="W20" s="274"/>
      <c r="X20" s="65">
        <v>10</v>
      </c>
      <c r="Y20" s="65">
        <v>0</v>
      </c>
      <c r="Z20" s="19" t="s">
        <v>145</v>
      </c>
      <c r="AA20" s="211">
        <v>3</v>
      </c>
      <c r="AB20" s="211">
        <v>1</v>
      </c>
      <c r="AC20" s="211">
        <v>0</v>
      </c>
    </row>
    <row r="21" spans="1:45" ht="16.2" thickBot="1" x14ac:dyDescent="0.35">
      <c r="A21" s="123"/>
      <c r="B21" s="153"/>
      <c r="C21" s="154"/>
      <c r="D21" s="158"/>
      <c r="E21" s="533"/>
      <c r="F21" s="414"/>
      <c r="G21" s="415"/>
      <c r="H21" s="350"/>
      <c r="I21" s="350"/>
      <c r="J21" s="350"/>
      <c r="K21" s="20" t="s">
        <v>19</v>
      </c>
      <c r="L21" s="63"/>
      <c r="M21" s="63"/>
      <c r="N21" s="63"/>
      <c r="O21" s="63"/>
      <c r="P21" s="63">
        <f t="shared" ref="P21:Y21" si="2">P20</f>
        <v>57</v>
      </c>
      <c r="Q21" s="63">
        <f t="shared" si="2"/>
        <v>40</v>
      </c>
      <c r="R21" s="63">
        <f t="shared" si="2"/>
        <v>0</v>
      </c>
      <c r="S21" s="63">
        <f t="shared" si="2"/>
        <v>17</v>
      </c>
      <c r="T21" s="270"/>
      <c r="U21" s="270"/>
      <c r="V21" s="270"/>
      <c r="W21" s="270"/>
      <c r="X21" s="63">
        <f t="shared" si="2"/>
        <v>10</v>
      </c>
      <c r="Y21" s="64">
        <f t="shared" si="2"/>
        <v>0</v>
      </c>
      <c r="Z21" s="374" t="s">
        <v>16</v>
      </c>
      <c r="AA21" s="375"/>
      <c r="AB21" s="375"/>
      <c r="AC21" s="376"/>
    </row>
    <row r="22" spans="1:45" s="2" customFormat="1" ht="17.399999999999999" customHeight="1" x14ac:dyDescent="0.3">
      <c r="A22" s="123"/>
      <c r="B22" s="153"/>
      <c r="C22" s="154"/>
      <c r="D22" s="158"/>
      <c r="E22" s="533"/>
      <c r="F22" s="414"/>
      <c r="G22" s="415"/>
      <c r="H22" s="371" t="s">
        <v>173</v>
      </c>
      <c r="I22" s="348" t="s">
        <v>58</v>
      </c>
      <c r="J22" s="371" t="s">
        <v>22</v>
      </c>
      <c r="K22" s="8" t="s">
        <v>18</v>
      </c>
      <c r="L22" s="21"/>
      <c r="M22" s="21"/>
      <c r="N22" s="21"/>
      <c r="O22" s="21"/>
      <c r="P22" s="214">
        <v>769</v>
      </c>
      <c r="Q22" s="214">
        <v>769</v>
      </c>
      <c r="R22" s="214">
        <v>580.9</v>
      </c>
      <c r="S22" s="213">
        <v>0</v>
      </c>
      <c r="T22" s="275">
        <f t="shared" ref="T22:T24" si="3">U22+W22</f>
        <v>703.9</v>
      </c>
      <c r="U22" s="275">
        <v>703.9</v>
      </c>
      <c r="V22" s="275">
        <v>546.70000000000005</v>
      </c>
      <c r="W22" s="275"/>
      <c r="X22" s="65">
        <v>778.6</v>
      </c>
      <c r="Y22" s="92">
        <v>778.9</v>
      </c>
      <c r="Z22" s="22" t="s">
        <v>146</v>
      </c>
      <c r="AA22" s="98">
        <v>130</v>
      </c>
      <c r="AB22" s="98">
        <v>130</v>
      </c>
      <c r="AC22" s="98">
        <v>130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2" customFormat="1" ht="15.6" customHeight="1" x14ac:dyDescent="0.3">
      <c r="A23" s="123"/>
      <c r="B23" s="153"/>
      <c r="C23" s="154"/>
      <c r="D23" s="158"/>
      <c r="E23" s="533"/>
      <c r="F23" s="414"/>
      <c r="G23" s="415"/>
      <c r="H23" s="372"/>
      <c r="I23" s="349"/>
      <c r="J23" s="372"/>
      <c r="K23" s="6" t="s">
        <v>150</v>
      </c>
      <c r="L23" s="66"/>
      <c r="M23" s="66"/>
      <c r="N23" s="66"/>
      <c r="O23" s="66"/>
      <c r="P23" s="217">
        <v>351.6</v>
      </c>
      <c r="Q23" s="217">
        <v>351.6</v>
      </c>
      <c r="R23" s="264">
        <v>345.3</v>
      </c>
      <c r="S23" s="217">
        <v>0</v>
      </c>
      <c r="T23" s="275">
        <f t="shared" si="3"/>
        <v>351.6</v>
      </c>
      <c r="U23" s="275">
        <v>351.6</v>
      </c>
      <c r="V23" s="275">
        <v>345.3</v>
      </c>
      <c r="W23" s="275"/>
      <c r="X23" s="7">
        <v>361.9</v>
      </c>
      <c r="Y23" s="92">
        <v>361.9</v>
      </c>
      <c r="Z23" s="13" t="s">
        <v>147</v>
      </c>
      <c r="AA23" s="99">
        <v>25</v>
      </c>
      <c r="AB23" s="99">
        <v>27</v>
      </c>
      <c r="AC23" s="99">
        <v>30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2" customFormat="1" ht="15.6" customHeight="1" x14ac:dyDescent="0.3">
      <c r="A24" s="123"/>
      <c r="B24" s="153"/>
      <c r="C24" s="154"/>
      <c r="D24" s="158"/>
      <c r="E24" s="533"/>
      <c r="F24" s="414"/>
      <c r="G24" s="415"/>
      <c r="H24" s="372"/>
      <c r="I24" s="349"/>
      <c r="J24" s="372"/>
      <c r="K24" s="6" t="s">
        <v>24</v>
      </c>
      <c r="L24" s="7"/>
      <c r="M24" s="7"/>
      <c r="N24" s="7"/>
      <c r="O24" s="7"/>
      <c r="P24" s="217">
        <v>83</v>
      </c>
      <c r="Q24" s="217">
        <f>P24-S24</f>
        <v>71</v>
      </c>
      <c r="R24" s="217">
        <v>10</v>
      </c>
      <c r="S24" s="217">
        <v>12</v>
      </c>
      <c r="T24" s="275">
        <f t="shared" si="3"/>
        <v>114.1</v>
      </c>
      <c r="U24" s="275">
        <v>99.1</v>
      </c>
      <c r="V24" s="275">
        <v>12</v>
      </c>
      <c r="W24" s="275">
        <v>15</v>
      </c>
      <c r="X24" s="7">
        <v>88.8</v>
      </c>
      <c r="Y24" s="92">
        <v>83.8</v>
      </c>
      <c r="Z24" s="380" t="s">
        <v>148</v>
      </c>
      <c r="AA24" s="382">
        <v>80</v>
      </c>
      <c r="AB24" s="382">
        <v>80</v>
      </c>
      <c r="AC24" s="382">
        <v>80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2" customFormat="1" ht="16.95" customHeight="1" x14ac:dyDescent="0.3">
      <c r="A25" s="123"/>
      <c r="B25" s="153"/>
      <c r="C25" s="154"/>
      <c r="D25" s="158"/>
      <c r="E25" s="533"/>
      <c r="F25" s="414"/>
      <c r="G25" s="415"/>
      <c r="H25" s="372"/>
      <c r="I25" s="349"/>
      <c r="J25" s="372"/>
      <c r="K25" s="6" t="s">
        <v>154</v>
      </c>
      <c r="L25" s="7"/>
      <c r="M25" s="7"/>
      <c r="N25" s="7"/>
      <c r="O25" s="7"/>
      <c r="P25" s="217">
        <v>4.0999999999999996</v>
      </c>
      <c r="Q25" s="217">
        <f>P25-S25</f>
        <v>2.8999999999999995</v>
      </c>
      <c r="R25" s="217">
        <v>0</v>
      </c>
      <c r="S25" s="217">
        <v>1.2</v>
      </c>
      <c r="T25" s="275">
        <f t="shared" ref="T25" si="4">U25+W25</f>
        <v>4.0999999999999996</v>
      </c>
      <c r="U25" s="275"/>
      <c r="V25" s="275"/>
      <c r="W25" s="275">
        <v>4.0999999999999996</v>
      </c>
      <c r="X25" s="7">
        <v>0</v>
      </c>
      <c r="Y25" s="92">
        <v>0</v>
      </c>
      <c r="Z25" s="381"/>
      <c r="AA25" s="383"/>
      <c r="AB25" s="383"/>
      <c r="AC25" s="383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2" customFormat="1" ht="13.2" customHeight="1" x14ac:dyDescent="0.3">
      <c r="A26" s="123"/>
      <c r="B26" s="153"/>
      <c r="C26" s="154"/>
      <c r="D26" s="158"/>
      <c r="E26" s="533"/>
      <c r="F26" s="414"/>
      <c r="G26" s="415"/>
      <c r="H26" s="372"/>
      <c r="I26" s="349"/>
      <c r="J26" s="372"/>
      <c r="K26" s="6" t="s">
        <v>27</v>
      </c>
      <c r="L26" s="7"/>
      <c r="M26" s="7"/>
      <c r="N26" s="7"/>
      <c r="O26" s="7"/>
      <c r="P26" s="217">
        <v>0</v>
      </c>
      <c r="Q26" s="217">
        <v>0</v>
      </c>
      <c r="R26" s="217">
        <v>0</v>
      </c>
      <c r="S26" s="217">
        <v>0</v>
      </c>
      <c r="T26" s="276"/>
      <c r="U26" s="276"/>
      <c r="V26" s="276"/>
      <c r="W26" s="276"/>
      <c r="X26" s="7">
        <v>0</v>
      </c>
      <c r="Y26" s="82">
        <v>0</v>
      </c>
      <c r="Z26" s="11" t="s">
        <v>149</v>
      </c>
      <c r="AA26" s="99">
        <v>177</v>
      </c>
      <c r="AB26" s="99">
        <v>178</v>
      </c>
      <c r="AC26" s="99">
        <v>180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2" customFormat="1" ht="20.399999999999999" customHeight="1" thickBot="1" x14ac:dyDescent="0.35">
      <c r="A27" s="123"/>
      <c r="B27" s="153"/>
      <c r="C27" s="154"/>
      <c r="D27" s="158"/>
      <c r="E27" s="533"/>
      <c r="F27" s="414"/>
      <c r="G27" s="415"/>
      <c r="H27" s="373"/>
      <c r="I27" s="350"/>
      <c r="J27" s="373"/>
      <c r="K27" s="20" t="s">
        <v>19</v>
      </c>
      <c r="L27" s="63"/>
      <c r="M27" s="63"/>
      <c r="N27" s="63"/>
      <c r="O27" s="63"/>
      <c r="P27" s="63">
        <f t="shared" ref="P27:S27" si="5">SUM(P22:P26)</f>
        <v>1207.6999999999998</v>
      </c>
      <c r="Q27" s="63">
        <f t="shared" si="5"/>
        <v>1194.5</v>
      </c>
      <c r="R27" s="63">
        <f t="shared" si="5"/>
        <v>936.2</v>
      </c>
      <c r="S27" s="63">
        <f t="shared" si="5"/>
        <v>13.2</v>
      </c>
      <c r="T27" s="270"/>
      <c r="U27" s="270"/>
      <c r="V27" s="270"/>
      <c r="W27" s="270"/>
      <c r="X27" s="63">
        <f>SUM(X22+X23+X24+X25+X26)</f>
        <v>1229.3</v>
      </c>
      <c r="Y27" s="63">
        <f>SUM(Y22+Y23+Y24+Y25+Y26)</f>
        <v>1224.5999999999999</v>
      </c>
      <c r="Z27" s="374" t="s">
        <v>16</v>
      </c>
      <c r="AA27" s="375"/>
      <c r="AB27" s="375"/>
      <c r="AC27" s="376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s="16" customFormat="1" ht="27.6" hidden="1" customHeight="1" thickBot="1" x14ac:dyDescent="0.35">
      <c r="A28" s="123"/>
      <c r="B28" s="153"/>
      <c r="C28" s="154"/>
      <c r="D28" s="158"/>
      <c r="E28" s="533"/>
      <c r="F28" s="414"/>
      <c r="G28" s="415"/>
      <c r="H28" s="390" t="s">
        <v>87</v>
      </c>
      <c r="I28" s="387" t="s">
        <v>59</v>
      </c>
      <c r="J28" s="387" t="s">
        <v>28</v>
      </c>
      <c r="K28" s="398" t="s">
        <v>18</v>
      </c>
      <c r="L28" s="377"/>
      <c r="M28" s="377"/>
      <c r="N28" s="377"/>
      <c r="O28" s="377"/>
      <c r="P28" s="384">
        <v>372.4</v>
      </c>
      <c r="Q28" s="384">
        <f>P28-S28</f>
        <v>372.4</v>
      </c>
      <c r="R28" s="384">
        <v>327.60000000000002</v>
      </c>
      <c r="S28" s="384">
        <v>0</v>
      </c>
      <c r="T28" s="275">
        <f t="shared" ref="T28:T30" si="6">U28+W28</f>
        <v>372.4</v>
      </c>
      <c r="U28" s="275">
        <v>372.4</v>
      </c>
      <c r="V28" s="275">
        <v>327.7</v>
      </c>
      <c r="W28" s="275"/>
      <c r="X28" s="384">
        <v>360</v>
      </c>
      <c r="Y28" s="384">
        <v>365</v>
      </c>
      <c r="Z28" s="90"/>
      <c r="AA28" s="93"/>
      <c r="AB28" s="95"/>
      <c r="AC28" s="95"/>
    </row>
    <row r="29" spans="1:45" s="16" customFormat="1" ht="38.4" hidden="1" customHeight="1" x14ac:dyDescent="0.3">
      <c r="A29" s="123"/>
      <c r="B29" s="153"/>
      <c r="C29" s="154"/>
      <c r="D29" s="158"/>
      <c r="E29" s="533"/>
      <c r="F29" s="414"/>
      <c r="G29" s="415"/>
      <c r="H29" s="391"/>
      <c r="I29" s="388"/>
      <c r="J29" s="388"/>
      <c r="K29" s="399"/>
      <c r="L29" s="378"/>
      <c r="M29" s="378"/>
      <c r="N29" s="378"/>
      <c r="O29" s="378"/>
      <c r="P29" s="385"/>
      <c r="Q29" s="385"/>
      <c r="R29" s="385"/>
      <c r="S29" s="385"/>
      <c r="T29" s="275">
        <f t="shared" si="6"/>
        <v>372.4</v>
      </c>
      <c r="U29" s="275">
        <v>372.4</v>
      </c>
      <c r="V29" s="275">
        <v>327.7</v>
      </c>
      <c r="W29" s="275"/>
      <c r="X29" s="385"/>
      <c r="Y29" s="385"/>
      <c r="Z29" s="91"/>
      <c r="AA29" s="94"/>
      <c r="AB29" s="96"/>
      <c r="AC29" s="96"/>
    </row>
    <row r="30" spans="1:45" s="16" customFormat="1" ht="15" customHeight="1" x14ac:dyDescent="0.3">
      <c r="A30" s="123"/>
      <c r="B30" s="153"/>
      <c r="C30" s="154"/>
      <c r="D30" s="158"/>
      <c r="E30" s="533"/>
      <c r="F30" s="414"/>
      <c r="G30" s="415"/>
      <c r="H30" s="391"/>
      <c r="I30" s="388"/>
      <c r="J30" s="388"/>
      <c r="K30" s="400"/>
      <c r="L30" s="379"/>
      <c r="M30" s="379"/>
      <c r="N30" s="379"/>
      <c r="O30" s="379"/>
      <c r="P30" s="386"/>
      <c r="Q30" s="386"/>
      <c r="R30" s="386"/>
      <c r="S30" s="386"/>
      <c r="T30" s="275">
        <f t="shared" si="6"/>
        <v>372.4</v>
      </c>
      <c r="U30" s="275">
        <v>372.4</v>
      </c>
      <c r="V30" s="275">
        <v>327.7</v>
      </c>
      <c r="W30" s="275"/>
      <c r="X30" s="386"/>
      <c r="Y30" s="386"/>
      <c r="Z30" s="13" t="s">
        <v>147</v>
      </c>
      <c r="AA30" s="97">
        <v>50</v>
      </c>
      <c r="AB30" s="97">
        <v>54</v>
      </c>
      <c r="AC30" s="97">
        <v>58</v>
      </c>
    </row>
    <row r="31" spans="1:45" s="16" customFormat="1" ht="15.6" customHeight="1" x14ac:dyDescent="0.3">
      <c r="A31" s="123"/>
      <c r="B31" s="153"/>
      <c r="C31" s="154"/>
      <c r="D31" s="158"/>
      <c r="E31" s="533"/>
      <c r="F31" s="414"/>
      <c r="G31" s="415"/>
      <c r="H31" s="391"/>
      <c r="I31" s="388"/>
      <c r="J31" s="388"/>
      <c r="K31" s="14" t="s">
        <v>150</v>
      </c>
      <c r="L31" s="31"/>
      <c r="M31" s="31"/>
      <c r="N31" s="31"/>
      <c r="O31" s="31"/>
      <c r="P31" s="265">
        <v>63.6</v>
      </c>
      <c r="Q31" s="265">
        <v>63.6</v>
      </c>
      <c r="R31" s="265">
        <v>61.7</v>
      </c>
      <c r="S31" s="31">
        <v>0</v>
      </c>
      <c r="T31" s="275">
        <f t="shared" ref="T31:T32" si="7">U31+W31</f>
        <v>63.6</v>
      </c>
      <c r="U31" s="275">
        <v>63.6</v>
      </c>
      <c r="V31" s="277">
        <v>61.7</v>
      </c>
      <c r="W31" s="275"/>
      <c r="X31" s="31">
        <v>65</v>
      </c>
      <c r="Y31" s="31">
        <v>66</v>
      </c>
      <c r="Z31" s="393" t="s">
        <v>148</v>
      </c>
      <c r="AA31" s="394">
        <v>80</v>
      </c>
      <c r="AB31" s="394">
        <v>80</v>
      </c>
      <c r="AC31" s="394">
        <v>80</v>
      </c>
    </row>
    <row r="32" spans="1:45" s="16" customFormat="1" ht="15" customHeight="1" x14ac:dyDescent="0.3">
      <c r="A32" s="123"/>
      <c r="B32" s="153"/>
      <c r="C32" s="154"/>
      <c r="D32" s="158"/>
      <c r="E32" s="533"/>
      <c r="F32" s="414"/>
      <c r="G32" s="415"/>
      <c r="H32" s="391"/>
      <c r="I32" s="388"/>
      <c r="J32" s="388"/>
      <c r="K32" s="14" t="s">
        <v>24</v>
      </c>
      <c r="L32" s="31"/>
      <c r="M32" s="31"/>
      <c r="N32" s="31"/>
      <c r="O32" s="31"/>
      <c r="P32" s="31">
        <v>40.1</v>
      </c>
      <c r="Q32" s="31">
        <v>40.1</v>
      </c>
      <c r="R32" s="31">
        <v>0</v>
      </c>
      <c r="S32" s="31">
        <v>0</v>
      </c>
      <c r="T32" s="275">
        <f t="shared" si="7"/>
        <v>45.5</v>
      </c>
      <c r="U32" s="275">
        <v>45.5</v>
      </c>
      <c r="V32" s="275"/>
      <c r="W32" s="275"/>
      <c r="X32" s="31">
        <v>41</v>
      </c>
      <c r="Y32" s="31">
        <v>42</v>
      </c>
      <c r="Z32" s="393"/>
      <c r="AA32" s="394"/>
      <c r="AB32" s="394"/>
      <c r="AC32" s="394"/>
    </row>
    <row r="33" spans="1:45" s="16" customFormat="1" ht="13.2" customHeight="1" thickBot="1" x14ac:dyDescent="0.35">
      <c r="A33" s="123"/>
      <c r="B33" s="153"/>
      <c r="C33" s="154"/>
      <c r="D33" s="158"/>
      <c r="E33" s="533"/>
      <c r="F33" s="414"/>
      <c r="G33" s="415"/>
      <c r="H33" s="392"/>
      <c r="I33" s="389"/>
      <c r="J33" s="389"/>
      <c r="K33" s="24" t="s">
        <v>19</v>
      </c>
      <c r="L33" s="49"/>
      <c r="M33" s="49"/>
      <c r="N33" s="49"/>
      <c r="O33" s="49"/>
      <c r="P33" s="49">
        <f t="shared" ref="P33:S33" si="8">SUM(P28:P32)</f>
        <v>476.1</v>
      </c>
      <c r="Q33" s="49">
        <f t="shared" si="8"/>
        <v>476.1</v>
      </c>
      <c r="R33" s="49">
        <f t="shared" si="8"/>
        <v>389.3</v>
      </c>
      <c r="S33" s="49">
        <f t="shared" si="8"/>
        <v>0</v>
      </c>
      <c r="T33" s="270"/>
      <c r="U33" s="270"/>
      <c r="V33" s="270"/>
      <c r="W33" s="270"/>
      <c r="X33" s="49">
        <f>SUM(X28+X31+X32)</f>
        <v>466</v>
      </c>
      <c r="Y33" s="49">
        <f>SUM(Y28+Y31+Y32)</f>
        <v>473</v>
      </c>
      <c r="Z33" s="429" t="s">
        <v>16</v>
      </c>
      <c r="AA33" s="430"/>
      <c r="AB33" s="430"/>
      <c r="AC33" s="431"/>
    </row>
    <row r="34" spans="1:45" ht="24.6" customHeight="1" x14ac:dyDescent="0.3">
      <c r="A34" s="123"/>
      <c r="B34" s="153"/>
      <c r="C34" s="154"/>
      <c r="D34" s="158"/>
      <c r="E34" s="533"/>
      <c r="F34" s="414"/>
      <c r="G34" s="415"/>
      <c r="H34" s="348" t="s">
        <v>88</v>
      </c>
      <c r="I34" s="401" t="s">
        <v>151</v>
      </c>
      <c r="J34" s="348" t="s">
        <v>29</v>
      </c>
      <c r="K34" s="550" t="s">
        <v>150</v>
      </c>
      <c r="L34" s="395"/>
      <c r="M34" s="395"/>
      <c r="N34" s="395"/>
      <c r="O34" s="424"/>
      <c r="P34" s="426">
        <v>73.400000000000006</v>
      </c>
      <c r="Q34" s="426">
        <v>73.400000000000006</v>
      </c>
      <c r="R34" s="545">
        <v>72.099999999999994</v>
      </c>
      <c r="S34" s="426">
        <v>0</v>
      </c>
      <c r="T34" s="305">
        <v>73.400000000000006</v>
      </c>
      <c r="U34" s="305">
        <v>73.400000000000006</v>
      </c>
      <c r="V34" s="305">
        <v>72.099999999999994</v>
      </c>
      <c r="W34" s="305"/>
      <c r="X34" s="424">
        <v>75</v>
      </c>
      <c r="Y34" s="424">
        <v>76</v>
      </c>
      <c r="Z34" s="544" t="s">
        <v>56</v>
      </c>
      <c r="AA34" s="405">
        <v>3.75</v>
      </c>
      <c r="AB34" s="408">
        <v>3.5</v>
      </c>
      <c r="AC34" s="408">
        <v>3.5</v>
      </c>
    </row>
    <row r="35" spans="1:45" ht="8.4" customHeight="1" x14ac:dyDescent="0.3">
      <c r="A35" s="123"/>
      <c r="B35" s="153"/>
      <c r="C35" s="154"/>
      <c r="D35" s="158"/>
      <c r="E35" s="533"/>
      <c r="F35" s="414"/>
      <c r="G35" s="415"/>
      <c r="H35" s="349"/>
      <c r="I35" s="402"/>
      <c r="J35" s="349"/>
      <c r="K35" s="551"/>
      <c r="L35" s="396"/>
      <c r="M35" s="396"/>
      <c r="N35" s="396"/>
      <c r="O35" s="425"/>
      <c r="P35" s="427"/>
      <c r="Q35" s="427"/>
      <c r="R35" s="546"/>
      <c r="S35" s="427"/>
      <c r="T35" s="306"/>
      <c r="U35" s="306"/>
      <c r="V35" s="306"/>
      <c r="W35" s="306"/>
      <c r="X35" s="425"/>
      <c r="Y35" s="425"/>
      <c r="Z35" s="402"/>
      <c r="AA35" s="406"/>
      <c r="AB35" s="409"/>
      <c r="AC35" s="409"/>
    </row>
    <row r="36" spans="1:45" ht="18.600000000000001" hidden="1" customHeight="1" x14ac:dyDescent="0.3">
      <c r="A36" s="123"/>
      <c r="B36" s="153"/>
      <c r="C36" s="154"/>
      <c r="D36" s="158"/>
      <c r="E36" s="533"/>
      <c r="F36" s="414"/>
      <c r="G36" s="415"/>
      <c r="H36" s="349"/>
      <c r="I36" s="402"/>
      <c r="J36" s="349"/>
      <c r="K36" s="352"/>
      <c r="L36" s="397"/>
      <c r="M36" s="397"/>
      <c r="N36" s="397"/>
      <c r="O36" s="417"/>
      <c r="P36" s="428"/>
      <c r="Q36" s="428"/>
      <c r="R36" s="547"/>
      <c r="S36" s="428"/>
      <c r="T36" s="275">
        <f t="shared" ref="T36" si="9">U36+W36</f>
        <v>79.7</v>
      </c>
      <c r="U36" s="275">
        <v>79.7</v>
      </c>
      <c r="V36" s="275">
        <v>72.099999999999994</v>
      </c>
      <c r="W36" s="275"/>
      <c r="X36" s="417"/>
      <c r="Y36" s="417"/>
      <c r="Z36" s="422"/>
      <c r="AA36" s="407"/>
      <c r="AB36" s="410"/>
      <c r="AC36" s="410"/>
    </row>
    <row r="37" spans="1:45" ht="9.6" customHeight="1" x14ac:dyDescent="0.3">
      <c r="A37" s="123"/>
      <c r="B37" s="153"/>
      <c r="C37" s="154"/>
      <c r="D37" s="158"/>
      <c r="E37" s="533"/>
      <c r="F37" s="414"/>
      <c r="G37" s="415"/>
      <c r="H37" s="349"/>
      <c r="I37" s="402"/>
      <c r="J37" s="349"/>
      <c r="K37" s="351" t="s">
        <v>18</v>
      </c>
      <c r="L37" s="359"/>
      <c r="M37" s="359"/>
      <c r="N37" s="359"/>
      <c r="O37" s="359"/>
      <c r="P37" s="403">
        <v>145.1</v>
      </c>
      <c r="Q37" s="403">
        <v>145.1</v>
      </c>
      <c r="R37" s="403">
        <v>131</v>
      </c>
      <c r="S37" s="403">
        <v>0</v>
      </c>
      <c r="T37" s="421"/>
      <c r="U37" s="421"/>
      <c r="V37" s="421"/>
      <c r="W37" s="548"/>
      <c r="X37" s="416">
        <v>150</v>
      </c>
      <c r="Y37" s="416">
        <v>150</v>
      </c>
      <c r="Z37" s="401" t="s">
        <v>54</v>
      </c>
      <c r="AA37" s="423">
        <v>7.75</v>
      </c>
      <c r="AB37" s="411">
        <v>8</v>
      </c>
      <c r="AC37" s="411">
        <v>8.25</v>
      </c>
    </row>
    <row r="38" spans="1:45" ht="15" thickBot="1" x14ac:dyDescent="0.35">
      <c r="A38" s="123"/>
      <c r="B38" s="153"/>
      <c r="C38" s="154"/>
      <c r="D38" s="158"/>
      <c r="E38" s="533"/>
      <c r="F38" s="414"/>
      <c r="G38" s="415"/>
      <c r="H38" s="349"/>
      <c r="I38" s="402"/>
      <c r="J38" s="349"/>
      <c r="K38" s="352"/>
      <c r="L38" s="360"/>
      <c r="M38" s="360"/>
      <c r="N38" s="360"/>
      <c r="O38" s="360"/>
      <c r="P38" s="404"/>
      <c r="Q38" s="404"/>
      <c r="R38" s="404"/>
      <c r="S38" s="404"/>
      <c r="T38" s="306"/>
      <c r="U38" s="306"/>
      <c r="V38" s="306"/>
      <c r="W38" s="549"/>
      <c r="X38" s="417"/>
      <c r="Y38" s="417"/>
      <c r="Z38" s="422"/>
      <c r="AA38" s="407"/>
      <c r="AB38" s="410"/>
      <c r="AC38" s="410"/>
    </row>
    <row r="39" spans="1:45" ht="15.6" x14ac:dyDescent="0.3">
      <c r="A39" s="123"/>
      <c r="B39" s="155"/>
      <c r="C39" s="156"/>
      <c r="D39" s="159"/>
      <c r="E39" s="534"/>
      <c r="F39" s="414"/>
      <c r="G39" s="415"/>
      <c r="H39" s="349"/>
      <c r="I39" s="402"/>
      <c r="J39" s="349"/>
      <c r="K39" s="29" t="s">
        <v>19</v>
      </c>
      <c r="L39" s="64"/>
      <c r="M39" s="64"/>
      <c r="N39" s="64"/>
      <c r="O39" s="64"/>
      <c r="P39" s="64">
        <f t="shared" ref="P39:S39" si="10">P34+P37</f>
        <v>218.5</v>
      </c>
      <c r="Q39" s="64">
        <f t="shared" si="10"/>
        <v>218.5</v>
      </c>
      <c r="R39" s="64">
        <f t="shared" si="10"/>
        <v>203.1</v>
      </c>
      <c r="S39" s="64">
        <f t="shared" si="10"/>
        <v>0</v>
      </c>
      <c r="T39" s="278"/>
      <c r="U39" s="278"/>
      <c r="V39" s="278"/>
      <c r="W39" s="278"/>
      <c r="X39" s="64">
        <f>SUM(X34+X37)</f>
        <v>225</v>
      </c>
      <c r="Y39" s="64">
        <f>Y34+Y37</f>
        <v>226</v>
      </c>
      <c r="Z39" s="418" t="s">
        <v>16</v>
      </c>
      <c r="AA39" s="419"/>
      <c r="AB39" s="419"/>
      <c r="AC39" s="420"/>
    </row>
    <row r="40" spans="1:45" s="44" customFormat="1" ht="25.2" customHeight="1" thickBot="1" x14ac:dyDescent="0.35">
      <c r="A40" s="123"/>
      <c r="B40" s="143"/>
      <c r="C40" s="157"/>
      <c r="D40" s="140"/>
      <c r="E40" s="146"/>
      <c r="F40" s="541" t="s">
        <v>21</v>
      </c>
      <c r="G40" s="542"/>
      <c r="H40" s="542"/>
      <c r="I40" s="542"/>
      <c r="J40" s="542"/>
      <c r="K40" s="543"/>
      <c r="L40" s="141"/>
      <c r="M40" s="141"/>
      <c r="N40" s="141"/>
      <c r="O40" s="141"/>
      <c r="P40" s="141">
        <f>SUM(P15+P19+P21+P27+P33+P39)</f>
        <v>2226.3999999999996</v>
      </c>
      <c r="Q40" s="141">
        <f>SUM(Q15+Q19+Q21+Q27+Q33+Q39)</f>
        <v>2063.1</v>
      </c>
      <c r="R40" s="141">
        <f>SUM(R15+R19+R21+R27+R33+R39)</f>
        <v>1528.6</v>
      </c>
      <c r="S40" s="141">
        <f>SUM(S15+S19+S21+S27+S33+S39)</f>
        <v>163.29999999999998</v>
      </c>
      <c r="T40" s="279"/>
      <c r="U40" s="279"/>
      <c r="V40" s="279"/>
      <c r="W40" s="279"/>
      <c r="X40" s="141">
        <f>SUM(X15+X19+X21+X27+X33+X39)</f>
        <v>2037</v>
      </c>
      <c r="Y40" s="141">
        <f>SUM(Y15+Y19+Y21+Y27+Y33+Y39)</f>
        <v>2058.1999999999998</v>
      </c>
      <c r="Z40" s="536" t="s">
        <v>16</v>
      </c>
      <c r="AA40" s="537"/>
      <c r="AB40" s="537"/>
      <c r="AC40" s="538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4.4" customHeight="1" x14ac:dyDescent="0.3">
      <c r="A41" s="123"/>
      <c r="B41" s="143"/>
      <c r="C41" s="157"/>
      <c r="D41" s="145"/>
      <c r="E41" s="134"/>
      <c r="F41" s="414" t="s">
        <v>89</v>
      </c>
      <c r="G41" s="415"/>
      <c r="H41" s="388" t="s">
        <v>90</v>
      </c>
      <c r="I41" s="388" t="s">
        <v>57</v>
      </c>
      <c r="J41" s="388" t="s">
        <v>17</v>
      </c>
      <c r="K41" s="25" t="s">
        <v>18</v>
      </c>
      <c r="L41" s="68"/>
      <c r="M41" s="68"/>
      <c r="N41" s="68"/>
      <c r="O41" s="68"/>
      <c r="P41" s="68">
        <v>26</v>
      </c>
      <c r="Q41" s="68">
        <v>26</v>
      </c>
      <c r="R41" s="68">
        <v>0</v>
      </c>
      <c r="S41" s="68">
        <v>0</v>
      </c>
      <c r="T41" s="275">
        <f>U41+W41</f>
        <v>26</v>
      </c>
      <c r="U41" s="275">
        <v>26</v>
      </c>
      <c r="V41" s="275"/>
      <c r="W41" s="275"/>
      <c r="X41" s="68">
        <v>0</v>
      </c>
      <c r="Y41" s="68">
        <v>0</v>
      </c>
      <c r="Z41" s="27" t="s">
        <v>152</v>
      </c>
      <c r="AA41" s="30">
        <v>1</v>
      </c>
      <c r="AB41" s="28">
        <v>0</v>
      </c>
      <c r="AC41" s="26">
        <v>0</v>
      </c>
    </row>
    <row r="42" spans="1:45" ht="21.6" customHeight="1" thickBot="1" x14ac:dyDescent="0.35">
      <c r="A42" s="230">
        <v>2</v>
      </c>
      <c r="B42" s="227">
        <v>3</v>
      </c>
      <c r="C42" s="227">
        <v>2</v>
      </c>
      <c r="D42" s="231">
        <v>1</v>
      </c>
      <c r="E42" s="232">
        <v>2</v>
      </c>
      <c r="F42" s="414"/>
      <c r="G42" s="415"/>
      <c r="H42" s="389"/>
      <c r="I42" s="389"/>
      <c r="J42" s="389"/>
      <c r="K42" s="24" t="s">
        <v>19</v>
      </c>
      <c r="L42" s="49"/>
      <c r="M42" s="49"/>
      <c r="N42" s="49"/>
      <c r="O42" s="49"/>
      <c r="P42" s="49">
        <f>P41</f>
        <v>26</v>
      </c>
      <c r="Q42" s="49">
        <f t="shared" ref="Q42:Y42" si="11">Q41</f>
        <v>26</v>
      </c>
      <c r="R42" s="49">
        <f t="shared" si="11"/>
        <v>0</v>
      </c>
      <c r="S42" s="49">
        <f t="shared" si="11"/>
        <v>0</v>
      </c>
      <c r="T42" s="270"/>
      <c r="U42" s="270"/>
      <c r="V42" s="270"/>
      <c r="W42" s="270"/>
      <c r="X42" s="49">
        <f t="shared" si="11"/>
        <v>0</v>
      </c>
      <c r="Y42" s="49">
        <f t="shared" si="11"/>
        <v>0</v>
      </c>
      <c r="Z42" s="429" t="s">
        <v>16</v>
      </c>
      <c r="AA42" s="430"/>
      <c r="AB42" s="430"/>
      <c r="AC42" s="431"/>
    </row>
    <row r="43" spans="1:45" ht="18" customHeight="1" x14ac:dyDescent="0.3">
      <c r="A43" s="123"/>
      <c r="B43" s="557"/>
      <c r="C43" s="554"/>
      <c r="D43" s="565"/>
      <c r="E43" s="535"/>
      <c r="F43" s="414"/>
      <c r="G43" s="415"/>
      <c r="H43" s="388" t="s">
        <v>168</v>
      </c>
      <c r="I43" s="388" t="s">
        <v>166</v>
      </c>
      <c r="J43" s="388" t="s">
        <v>25</v>
      </c>
      <c r="K43" s="14" t="s">
        <v>18</v>
      </c>
      <c r="L43" s="17"/>
      <c r="M43" s="17"/>
      <c r="N43" s="17"/>
      <c r="O43" s="17"/>
      <c r="P43" s="163">
        <v>323.60000000000002</v>
      </c>
      <c r="Q43" s="163">
        <v>323.60000000000002</v>
      </c>
      <c r="R43" s="163">
        <v>303.3</v>
      </c>
      <c r="S43" s="31">
        <v>0</v>
      </c>
      <c r="T43" s="275">
        <f t="shared" ref="T43" si="12">U43+W43</f>
        <v>323.60000000000002</v>
      </c>
      <c r="U43" s="275">
        <v>323.60000000000002</v>
      </c>
      <c r="V43" s="275">
        <v>303.3</v>
      </c>
      <c r="W43" s="275"/>
      <c r="X43" s="31">
        <v>320</v>
      </c>
      <c r="Y43" s="31">
        <v>320</v>
      </c>
      <c r="Z43" s="101" t="s">
        <v>153</v>
      </c>
      <c r="AA43" s="97">
        <v>110</v>
      </c>
      <c r="AB43" s="97">
        <v>110</v>
      </c>
      <c r="AC43" s="97">
        <v>110</v>
      </c>
    </row>
    <row r="44" spans="1:45" ht="15.6" hidden="1" x14ac:dyDescent="0.3">
      <c r="A44" s="123"/>
      <c r="B44" s="558"/>
      <c r="C44" s="555"/>
      <c r="D44" s="533"/>
      <c r="E44" s="533"/>
      <c r="F44" s="414"/>
      <c r="G44" s="415"/>
      <c r="H44" s="388"/>
      <c r="I44" s="388"/>
      <c r="J44" s="388"/>
      <c r="K44" s="14" t="s">
        <v>27</v>
      </c>
      <c r="L44" s="70"/>
      <c r="M44" s="70"/>
      <c r="N44" s="70"/>
      <c r="O44" s="31"/>
      <c r="P44" s="100">
        <v>0</v>
      </c>
      <c r="Q44" s="100">
        <v>0</v>
      </c>
      <c r="R44" s="100">
        <v>0</v>
      </c>
      <c r="S44" s="31">
        <v>0</v>
      </c>
      <c r="T44" s="272"/>
      <c r="U44" s="272"/>
      <c r="V44" s="272"/>
      <c r="W44" s="272"/>
      <c r="X44" s="31">
        <v>16</v>
      </c>
      <c r="Y44" s="31">
        <v>16</v>
      </c>
      <c r="Z44" s="496" t="s">
        <v>148</v>
      </c>
      <c r="AA44" s="394">
        <v>80</v>
      </c>
      <c r="AB44" s="394">
        <v>80</v>
      </c>
      <c r="AC44" s="394">
        <v>80</v>
      </c>
    </row>
    <row r="45" spans="1:45" ht="20.399999999999999" customHeight="1" x14ac:dyDescent="0.3">
      <c r="A45" s="123"/>
      <c r="B45" s="558"/>
      <c r="C45" s="555"/>
      <c r="D45" s="533"/>
      <c r="E45" s="533"/>
      <c r="F45" s="414"/>
      <c r="G45" s="415"/>
      <c r="H45" s="388"/>
      <c r="I45" s="388"/>
      <c r="J45" s="388"/>
      <c r="K45" s="14" t="s">
        <v>24</v>
      </c>
      <c r="L45" s="31"/>
      <c r="M45" s="31"/>
      <c r="N45" s="31"/>
      <c r="O45" s="31"/>
      <c r="P45" s="100">
        <v>12</v>
      </c>
      <c r="Q45" s="100">
        <v>10</v>
      </c>
      <c r="R45" s="100">
        <v>0</v>
      </c>
      <c r="S45" s="31">
        <v>2</v>
      </c>
      <c r="T45" s="275">
        <f t="shared" ref="T45" si="13">U45+W45</f>
        <v>15.3</v>
      </c>
      <c r="U45" s="275">
        <v>13.3</v>
      </c>
      <c r="V45" s="275"/>
      <c r="W45" s="275">
        <v>2</v>
      </c>
      <c r="X45" s="31">
        <v>15</v>
      </c>
      <c r="Y45" s="31">
        <v>15</v>
      </c>
      <c r="Z45" s="496"/>
      <c r="AA45" s="394"/>
      <c r="AB45" s="394"/>
      <c r="AC45" s="394"/>
    </row>
    <row r="46" spans="1:45" ht="16.2" customHeight="1" thickBot="1" x14ac:dyDescent="0.35">
      <c r="A46" s="123"/>
      <c r="B46" s="558"/>
      <c r="C46" s="555"/>
      <c r="D46" s="533"/>
      <c r="E46" s="533"/>
      <c r="F46" s="414"/>
      <c r="G46" s="415"/>
      <c r="H46" s="388"/>
      <c r="I46" s="388"/>
      <c r="J46" s="388"/>
      <c r="K46" s="167" t="s">
        <v>19</v>
      </c>
      <c r="L46" s="49"/>
      <c r="M46" s="49"/>
      <c r="N46" s="49"/>
      <c r="O46" s="49"/>
      <c r="P46" s="49">
        <f t="shared" ref="P46:S46" si="14">SUM(P43:P45)</f>
        <v>335.6</v>
      </c>
      <c r="Q46" s="49">
        <f t="shared" si="14"/>
        <v>333.6</v>
      </c>
      <c r="R46" s="49">
        <f t="shared" si="14"/>
        <v>303.3</v>
      </c>
      <c r="S46" s="49">
        <f t="shared" si="14"/>
        <v>2</v>
      </c>
      <c r="T46" s="270"/>
      <c r="U46" s="270"/>
      <c r="V46" s="270"/>
      <c r="W46" s="270"/>
      <c r="X46" s="49">
        <f>SUM(X43+X44+X45)</f>
        <v>351</v>
      </c>
      <c r="Y46" s="49">
        <f>SUM(Y43:Y45)</f>
        <v>351</v>
      </c>
      <c r="Z46" s="444" t="s">
        <v>16</v>
      </c>
      <c r="AA46" s="445"/>
      <c r="AB46" s="445"/>
      <c r="AC46" s="446"/>
    </row>
    <row r="47" spans="1:45" ht="9" hidden="1" customHeight="1" x14ac:dyDescent="0.3">
      <c r="A47" s="123"/>
      <c r="B47" s="558"/>
      <c r="C47" s="555"/>
      <c r="D47" s="533"/>
      <c r="E47" s="533"/>
      <c r="F47" s="414"/>
      <c r="G47" s="415"/>
      <c r="H47" s="116" t="s">
        <v>91</v>
      </c>
      <c r="I47" s="116" t="s">
        <v>60</v>
      </c>
      <c r="J47" s="116" t="s">
        <v>23</v>
      </c>
      <c r="K47" s="162"/>
      <c r="L47" s="69"/>
      <c r="M47" s="69"/>
      <c r="N47" s="69"/>
      <c r="O47" s="69"/>
      <c r="P47" s="69"/>
      <c r="Q47" s="69"/>
      <c r="R47" s="69"/>
      <c r="S47" s="69"/>
      <c r="T47" s="280"/>
      <c r="U47" s="280"/>
      <c r="V47" s="280"/>
      <c r="W47" s="280"/>
      <c r="X47" s="69"/>
      <c r="Y47" s="69"/>
      <c r="Z47" s="101"/>
      <c r="AA47" s="102"/>
      <c r="AB47" s="103"/>
      <c r="AC47" s="103"/>
    </row>
    <row r="48" spans="1:45" ht="0.6" hidden="1" customHeight="1" x14ac:dyDescent="0.3">
      <c r="A48" s="123"/>
      <c r="B48" s="558"/>
      <c r="C48" s="555"/>
      <c r="D48" s="533"/>
      <c r="E48" s="533"/>
      <c r="F48" s="414"/>
      <c r="G48" s="415"/>
      <c r="H48" s="116"/>
      <c r="I48" s="116"/>
      <c r="J48" s="116"/>
      <c r="K48" s="162"/>
      <c r="L48" s="69"/>
      <c r="M48" s="69"/>
      <c r="N48" s="69"/>
      <c r="O48" s="69"/>
      <c r="P48" s="69"/>
      <c r="Q48" s="69"/>
      <c r="R48" s="69"/>
      <c r="S48" s="69"/>
      <c r="T48" s="280"/>
      <c r="U48" s="280"/>
      <c r="V48" s="280"/>
      <c r="W48" s="280"/>
      <c r="X48" s="69"/>
      <c r="Y48" s="69"/>
      <c r="Z48" s="161"/>
      <c r="AA48" s="102"/>
      <c r="AB48" s="103"/>
      <c r="AC48" s="103"/>
    </row>
    <row r="49" spans="1:29" ht="0.6" customHeight="1" x14ac:dyDescent="0.3">
      <c r="A49" s="123"/>
      <c r="B49" s="558"/>
      <c r="C49" s="555"/>
      <c r="D49" s="533"/>
      <c r="E49" s="533"/>
      <c r="F49" s="414"/>
      <c r="G49" s="415"/>
      <c r="H49" s="116"/>
      <c r="I49" s="116"/>
      <c r="J49" s="116"/>
      <c r="K49" s="162"/>
      <c r="L49" s="69"/>
      <c r="M49" s="69"/>
      <c r="N49" s="69"/>
      <c r="O49" s="69"/>
      <c r="P49" s="69"/>
      <c r="Q49" s="69"/>
      <c r="R49" s="69"/>
      <c r="S49" s="69"/>
      <c r="T49" s="280"/>
      <c r="U49" s="280"/>
      <c r="V49" s="280"/>
      <c r="W49" s="280"/>
      <c r="X49" s="69"/>
      <c r="Y49" s="69"/>
      <c r="Z49" s="161"/>
      <c r="AA49" s="102"/>
      <c r="AB49" s="103"/>
      <c r="AC49" s="103"/>
    </row>
    <row r="50" spans="1:29" ht="21.75" customHeight="1" x14ac:dyDescent="0.3">
      <c r="A50" s="123"/>
      <c r="B50" s="558"/>
      <c r="C50" s="555"/>
      <c r="D50" s="533"/>
      <c r="E50" s="533"/>
      <c r="F50" s="414"/>
      <c r="G50" s="415"/>
      <c r="H50" s="387" t="s">
        <v>91</v>
      </c>
      <c r="I50" s="387" t="s">
        <v>167</v>
      </c>
      <c r="J50" s="387" t="s">
        <v>25</v>
      </c>
      <c r="K50" s="122" t="s">
        <v>20</v>
      </c>
      <c r="L50" s="31"/>
      <c r="M50" s="31"/>
      <c r="N50" s="31"/>
      <c r="O50" s="31"/>
      <c r="P50" s="31">
        <v>55</v>
      </c>
      <c r="Q50" s="31">
        <f>P50-S50</f>
        <v>37.5</v>
      </c>
      <c r="R50" s="31">
        <v>0</v>
      </c>
      <c r="S50" s="31">
        <v>17.5</v>
      </c>
      <c r="T50" s="276"/>
      <c r="U50" s="276"/>
      <c r="V50" s="276"/>
      <c r="W50" s="276"/>
      <c r="X50" s="31">
        <v>55</v>
      </c>
      <c r="Y50" s="31">
        <v>0</v>
      </c>
      <c r="Z50" s="387" t="s">
        <v>169</v>
      </c>
      <c r="AA50" s="525">
        <v>50</v>
      </c>
      <c r="AB50" s="527">
        <v>50</v>
      </c>
      <c r="AC50" s="527">
        <v>0</v>
      </c>
    </row>
    <row r="51" spans="1:29" ht="21.75" customHeight="1" x14ac:dyDescent="0.3">
      <c r="A51" s="123"/>
      <c r="B51" s="558"/>
      <c r="C51" s="555"/>
      <c r="D51" s="533"/>
      <c r="E51" s="533"/>
      <c r="F51" s="414"/>
      <c r="G51" s="415"/>
      <c r="H51" s="539"/>
      <c r="I51" s="388"/>
      <c r="J51" s="539"/>
      <c r="K51" s="23" t="s">
        <v>18</v>
      </c>
      <c r="L51" s="67"/>
      <c r="M51" s="67"/>
      <c r="N51" s="67"/>
      <c r="O51" s="67"/>
      <c r="P51" s="67">
        <v>5.5</v>
      </c>
      <c r="Q51" s="67">
        <v>5.5</v>
      </c>
      <c r="R51" s="67">
        <v>0</v>
      </c>
      <c r="S51" s="67">
        <v>0</v>
      </c>
      <c r="T51" s="275">
        <f t="shared" ref="T51" si="15">U51+W51</f>
        <v>5.5</v>
      </c>
      <c r="U51" s="275">
        <v>5.5</v>
      </c>
      <c r="V51" s="275"/>
      <c r="W51" s="275"/>
      <c r="X51" s="67">
        <v>5.5</v>
      </c>
      <c r="Y51" s="67">
        <v>0</v>
      </c>
      <c r="Z51" s="389"/>
      <c r="AA51" s="526"/>
      <c r="AB51" s="400"/>
      <c r="AC51" s="400"/>
    </row>
    <row r="52" spans="1:29" ht="21.75" customHeight="1" thickBot="1" x14ac:dyDescent="0.35">
      <c r="A52" s="123"/>
      <c r="B52" s="558"/>
      <c r="C52" s="555"/>
      <c r="D52" s="533"/>
      <c r="E52" s="533"/>
      <c r="F52" s="414"/>
      <c r="G52" s="415"/>
      <c r="H52" s="540"/>
      <c r="I52" s="389"/>
      <c r="J52" s="540"/>
      <c r="K52" s="167" t="s">
        <v>19</v>
      </c>
      <c r="L52" s="172"/>
      <c r="M52" s="172"/>
      <c r="N52" s="172"/>
      <c r="O52" s="172"/>
      <c r="P52" s="173">
        <f>P50+P51</f>
        <v>60.5</v>
      </c>
      <c r="Q52" s="173">
        <f>Q50+Q51</f>
        <v>43</v>
      </c>
      <c r="R52" s="173">
        <f>R50+R51</f>
        <v>0</v>
      </c>
      <c r="S52" s="173">
        <f>S50+S51</f>
        <v>17.5</v>
      </c>
      <c r="T52" s="281"/>
      <c r="U52" s="281"/>
      <c r="V52" s="281"/>
      <c r="W52" s="281"/>
      <c r="X52" s="173">
        <f>X50+X51</f>
        <v>60.5</v>
      </c>
      <c r="Y52" s="173">
        <f>Y50+Y51</f>
        <v>0</v>
      </c>
      <c r="Z52" s="528"/>
      <c r="AA52" s="529"/>
      <c r="AB52" s="529"/>
      <c r="AC52" s="530"/>
    </row>
    <row r="53" spans="1:29" ht="18.600000000000001" customHeight="1" x14ac:dyDescent="0.3">
      <c r="A53" s="123"/>
      <c r="B53" s="558"/>
      <c r="C53" s="555"/>
      <c r="D53" s="533"/>
      <c r="E53" s="533"/>
      <c r="F53" s="414"/>
      <c r="G53" s="415"/>
      <c r="H53" s="387" t="s">
        <v>92</v>
      </c>
      <c r="I53" s="387" t="s">
        <v>60</v>
      </c>
      <c r="J53" s="387" t="s">
        <v>23</v>
      </c>
      <c r="K53" s="122" t="s">
        <v>18</v>
      </c>
      <c r="L53" s="169"/>
      <c r="M53" s="170"/>
      <c r="N53" s="170"/>
      <c r="O53" s="170"/>
      <c r="P53" s="171">
        <v>189</v>
      </c>
      <c r="Q53" s="171">
        <v>189</v>
      </c>
      <c r="R53" s="171">
        <v>128.1</v>
      </c>
      <c r="S53" s="171">
        <v>0</v>
      </c>
      <c r="T53" s="275">
        <f t="shared" ref="T53" si="16">U53+W53</f>
        <v>189.2</v>
      </c>
      <c r="U53" s="275">
        <v>189.2</v>
      </c>
      <c r="V53" s="275">
        <v>128</v>
      </c>
      <c r="W53" s="275"/>
      <c r="X53" s="128">
        <v>190</v>
      </c>
      <c r="Y53" s="128">
        <v>195</v>
      </c>
      <c r="Z53" s="101" t="s">
        <v>153</v>
      </c>
      <c r="AA53" s="104">
        <v>40</v>
      </c>
      <c r="AB53" s="104">
        <v>40</v>
      </c>
      <c r="AC53" s="104">
        <v>40</v>
      </c>
    </row>
    <row r="54" spans="1:29" ht="0.6" hidden="1" customHeight="1" x14ac:dyDescent="0.3">
      <c r="A54" s="123"/>
      <c r="B54" s="558"/>
      <c r="C54" s="555"/>
      <c r="D54" s="533"/>
      <c r="E54" s="533"/>
      <c r="F54" s="414"/>
      <c r="G54" s="415"/>
      <c r="H54" s="539"/>
      <c r="I54" s="539"/>
      <c r="J54" s="539"/>
      <c r="K54" s="122" t="s">
        <v>27</v>
      </c>
      <c r="L54" s="164"/>
      <c r="M54" s="70"/>
      <c r="N54" s="70"/>
      <c r="O54" s="70"/>
      <c r="P54" s="100">
        <v>0</v>
      </c>
      <c r="Q54" s="100">
        <v>0</v>
      </c>
      <c r="R54" s="100">
        <v>0</v>
      </c>
      <c r="S54" s="100">
        <v>0</v>
      </c>
      <c r="T54" s="272"/>
      <c r="U54" s="272"/>
      <c r="V54" s="272"/>
      <c r="W54" s="272"/>
      <c r="X54" s="31">
        <v>5</v>
      </c>
      <c r="Y54" s="31">
        <v>5.0999999999999996</v>
      </c>
      <c r="Z54" s="387" t="s">
        <v>148</v>
      </c>
      <c r="AA54" s="525">
        <v>80</v>
      </c>
      <c r="AB54" s="525">
        <v>80</v>
      </c>
      <c r="AC54" s="525">
        <v>80</v>
      </c>
    </row>
    <row r="55" spans="1:29" ht="22.2" customHeight="1" x14ac:dyDescent="0.3">
      <c r="A55" s="123"/>
      <c r="B55" s="558"/>
      <c r="C55" s="555"/>
      <c r="D55" s="533"/>
      <c r="E55" s="533"/>
      <c r="F55" s="414"/>
      <c r="G55" s="415"/>
      <c r="H55" s="539"/>
      <c r="I55" s="539"/>
      <c r="J55" s="539"/>
      <c r="K55" s="122" t="s">
        <v>24</v>
      </c>
      <c r="L55" s="165"/>
      <c r="M55" s="71"/>
      <c r="N55" s="71"/>
      <c r="O55" s="71"/>
      <c r="P55" s="100">
        <f t="shared" ref="P55" si="17">Q55+S55</f>
        <v>103</v>
      </c>
      <c r="Q55" s="100">
        <v>93</v>
      </c>
      <c r="R55" s="100">
        <v>19.7</v>
      </c>
      <c r="S55" s="100">
        <v>10</v>
      </c>
      <c r="T55" s="275">
        <f t="shared" ref="T55" si="18">U55+W55</f>
        <v>113.4</v>
      </c>
      <c r="U55" s="275">
        <v>73.400000000000006</v>
      </c>
      <c r="V55" s="275">
        <v>23</v>
      </c>
      <c r="W55" s="275">
        <v>40</v>
      </c>
      <c r="X55" s="31">
        <v>105</v>
      </c>
      <c r="Y55" s="31">
        <v>107</v>
      </c>
      <c r="Z55" s="389"/>
      <c r="AA55" s="526"/>
      <c r="AB55" s="526"/>
      <c r="AC55" s="526"/>
    </row>
    <row r="56" spans="1:29" ht="14.4" hidden="1" customHeight="1" x14ac:dyDescent="0.3">
      <c r="A56" s="123"/>
      <c r="B56" s="558"/>
      <c r="C56" s="555"/>
      <c r="D56" s="533"/>
      <c r="E56" s="533"/>
      <c r="F56" s="414"/>
      <c r="G56" s="415"/>
      <c r="H56" s="539"/>
      <c r="I56" s="539"/>
      <c r="J56" s="539"/>
      <c r="K56" s="122" t="s">
        <v>26</v>
      </c>
      <c r="L56" s="164"/>
      <c r="M56" s="70"/>
      <c r="N56" s="70"/>
      <c r="O56" s="70"/>
      <c r="P56" s="31"/>
      <c r="Q56" s="31"/>
      <c r="R56" s="31"/>
      <c r="S56" s="31"/>
      <c r="T56" s="276"/>
      <c r="U56" s="276"/>
      <c r="V56" s="276"/>
      <c r="W56" s="276"/>
      <c r="X56" s="31"/>
      <c r="Y56" s="31"/>
      <c r="Z56" s="101"/>
      <c r="AA56" s="102"/>
      <c r="AB56" s="103"/>
      <c r="AC56" s="103"/>
    </row>
    <row r="57" spans="1:29" ht="0.6" hidden="1" customHeight="1" x14ac:dyDescent="0.3">
      <c r="A57" s="123"/>
      <c r="B57" s="558"/>
      <c r="C57" s="555"/>
      <c r="D57" s="533"/>
      <c r="E57" s="533"/>
      <c r="F57" s="414"/>
      <c r="G57" s="415"/>
      <c r="H57" s="539"/>
      <c r="I57" s="539"/>
      <c r="J57" s="539"/>
      <c r="K57" s="122" t="s">
        <v>27</v>
      </c>
      <c r="L57" s="166"/>
      <c r="M57" s="67"/>
      <c r="N57" s="67"/>
      <c r="O57" s="67"/>
      <c r="P57" s="67"/>
      <c r="Q57" s="67"/>
      <c r="R57" s="67"/>
      <c r="S57" s="67"/>
      <c r="T57" s="282"/>
      <c r="U57" s="282"/>
      <c r="V57" s="282"/>
      <c r="W57" s="282"/>
      <c r="X57" s="67"/>
      <c r="Y57" s="67"/>
      <c r="Z57" s="101"/>
      <c r="AA57" s="102"/>
      <c r="AB57" s="103"/>
      <c r="AC57" s="103"/>
    </row>
    <row r="58" spans="1:29" ht="16.2" thickBot="1" x14ac:dyDescent="0.35">
      <c r="A58" s="123"/>
      <c r="B58" s="558"/>
      <c r="C58" s="555"/>
      <c r="D58" s="533"/>
      <c r="E58" s="533"/>
      <c r="F58" s="414"/>
      <c r="G58" s="415"/>
      <c r="H58" s="540"/>
      <c r="I58" s="540"/>
      <c r="J58" s="540"/>
      <c r="K58" s="168" t="s">
        <v>19</v>
      </c>
      <c r="L58" s="124"/>
      <c r="M58" s="49"/>
      <c r="N58" s="49"/>
      <c r="O58" s="49"/>
      <c r="P58" s="49">
        <f>SUM(P53:P57)</f>
        <v>292</v>
      </c>
      <c r="Q58" s="49">
        <f>SUM(Q53:Q57)</f>
        <v>282</v>
      </c>
      <c r="R58" s="49">
        <f>SUM(R53:R57)</f>
        <v>147.79999999999998</v>
      </c>
      <c r="S58" s="49">
        <f>SUM(S53:S57)</f>
        <v>10</v>
      </c>
      <c r="T58" s="270"/>
      <c r="U58" s="270"/>
      <c r="V58" s="270"/>
      <c r="W58" s="270"/>
      <c r="X58" s="49">
        <f>SUM(X53+X54+X55)</f>
        <v>300</v>
      </c>
      <c r="Y58" s="49">
        <f>SUM(Y53:Y57)</f>
        <v>307.10000000000002</v>
      </c>
      <c r="Z58" s="429" t="s">
        <v>16</v>
      </c>
      <c r="AA58" s="430"/>
      <c r="AB58" s="430"/>
      <c r="AC58" s="431"/>
    </row>
    <row r="59" spans="1:29" ht="20.25" customHeight="1" x14ac:dyDescent="0.3">
      <c r="A59" s="123"/>
      <c r="B59" s="558"/>
      <c r="C59" s="555"/>
      <c r="D59" s="533"/>
      <c r="E59" s="533"/>
      <c r="F59" s="414"/>
      <c r="G59" s="415"/>
      <c r="H59" s="388" t="s">
        <v>93</v>
      </c>
      <c r="I59" s="442" t="s">
        <v>61</v>
      </c>
      <c r="J59" s="388" t="s">
        <v>30</v>
      </c>
      <c r="K59" s="33" t="s">
        <v>150</v>
      </c>
      <c r="L59" s="51"/>
      <c r="M59" s="51"/>
      <c r="N59" s="51"/>
      <c r="O59" s="51"/>
      <c r="P59" s="51">
        <v>2.7</v>
      </c>
      <c r="Q59" s="52">
        <v>2.7</v>
      </c>
      <c r="R59" s="52">
        <v>0</v>
      </c>
      <c r="S59" s="52">
        <v>0</v>
      </c>
      <c r="T59" s="283">
        <v>2.7</v>
      </c>
      <c r="U59" s="283">
        <v>2.7</v>
      </c>
      <c r="V59" s="283"/>
      <c r="W59" s="283"/>
      <c r="X59" s="52">
        <v>2.6</v>
      </c>
      <c r="Y59" s="52">
        <v>2.6</v>
      </c>
      <c r="Z59" s="35" t="s">
        <v>155</v>
      </c>
      <c r="AA59" s="34">
        <v>60</v>
      </c>
      <c r="AB59" s="34">
        <v>60</v>
      </c>
      <c r="AC59" s="34">
        <v>60</v>
      </c>
    </row>
    <row r="60" spans="1:29" ht="16.2" thickBot="1" x14ac:dyDescent="0.35">
      <c r="A60" s="123"/>
      <c r="B60" s="558"/>
      <c r="C60" s="555"/>
      <c r="D60" s="533"/>
      <c r="E60" s="533"/>
      <c r="F60" s="414"/>
      <c r="G60" s="415"/>
      <c r="H60" s="389"/>
      <c r="I60" s="443"/>
      <c r="J60" s="389"/>
      <c r="K60" s="24" t="s">
        <v>19</v>
      </c>
      <c r="L60" s="72"/>
      <c r="M60" s="72"/>
      <c r="N60" s="72"/>
      <c r="O60" s="72"/>
      <c r="P60" s="72">
        <f>P59</f>
        <v>2.7</v>
      </c>
      <c r="Q60" s="72">
        <f t="shared" ref="Q60:Y60" si="19">Q59</f>
        <v>2.7</v>
      </c>
      <c r="R60" s="72">
        <f t="shared" si="19"/>
        <v>0</v>
      </c>
      <c r="S60" s="72">
        <f t="shared" si="19"/>
        <v>0</v>
      </c>
      <c r="T60" s="270"/>
      <c r="U60" s="270"/>
      <c r="V60" s="270"/>
      <c r="W60" s="270"/>
      <c r="X60" s="72">
        <f t="shared" si="19"/>
        <v>2.6</v>
      </c>
      <c r="Y60" s="72">
        <f t="shared" si="19"/>
        <v>2.6</v>
      </c>
      <c r="Z60" s="429" t="s">
        <v>16</v>
      </c>
      <c r="AA60" s="430"/>
      <c r="AB60" s="430"/>
      <c r="AC60" s="431"/>
    </row>
    <row r="61" spans="1:29" ht="14.4" customHeight="1" x14ac:dyDescent="0.3">
      <c r="A61" s="123"/>
      <c r="B61" s="558"/>
      <c r="C61" s="555"/>
      <c r="D61" s="533"/>
      <c r="E61" s="533"/>
      <c r="F61" s="414"/>
      <c r="G61" s="415"/>
      <c r="H61" s="387" t="s">
        <v>170</v>
      </c>
      <c r="I61" s="387" t="s">
        <v>62</v>
      </c>
      <c r="J61" s="387" t="s">
        <v>34</v>
      </c>
      <c r="K61" s="14" t="s">
        <v>20</v>
      </c>
      <c r="L61" s="31"/>
      <c r="M61" s="31"/>
      <c r="N61" s="31"/>
      <c r="O61" s="31"/>
      <c r="P61" s="31">
        <v>0</v>
      </c>
      <c r="Q61" s="31">
        <v>0</v>
      </c>
      <c r="R61" s="31">
        <v>0</v>
      </c>
      <c r="S61" s="31">
        <v>0</v>
      </c>
      <c r="T61" s="276"/>
      <c r="U61" s="276"/>
      <c r="V61" s="276"/>
      <c r="W61" s="276"/>
      <c r="X61" s="31">
        <v>0</v>
      </c>
      <c r="Y61" s="31">
        <v>0</v>
      </c>
      <c r="Z61" s="441" t="s">
        <v>35</v>
      </c>
      <c r="AA61" s="432">
        <v>4</v>
      </c>
      <c r="AB61" s="432">
        <v>4</v>
      </c>
      <c r="AC61" s="432">
        <v>4</v>
      </c>
    </row>
    <row r="62" spans="1:29" ht="15.6" x14ac:dyDescent="0.3">
      <c r="A62" s="123"/>
      <c r="B62" s="558"/>
      <c r="C62" s="555"/>
      <c r="D62" s="533"/>
      <c r="E62" s="533"/>
      <c r="F62" s="414"/>
      <c r="G62" s="415"/>
      <c r="H62" s="388"/>
      <c r="I62" s="388"/>
      <c r="J62" s="388"/>
      <c r="K62" s="14" t="s">
        <v>18</v>
      </c>
      <c r="L62" s="31"/>
      <c r="M62" s="31"/>
      <c r="N62" s="31"/>
      <c r="O62" s="31"/>
      <c r="P62" s="31">
        <v>0</v>
      </c>
      <c r="Q62" s="31">
        <v>0</v>
      </c>
      <c r="R62" s="31">
        <v>0</v>
      </c>
      <c r="S62" s="31">
        <v>0</v>
      </c>
      <c r="T62" s="276"/>
      <c r="U62" s="276"/>
      <c r="V62" s="276"/>
      <c r="W62" s="276"/>
      <c r="X62" s="31">
        <v>0</v>
      </c>
      <c r="Y62" s="31">
        <v>0</v>
      </c>
      <c r="Z62" s="388"/>
      <c r="AA62" s="433"/>
      <c r="AB62" s="433"/>
      <c r="AC62" s="433"/>
    </row>
    <row r="63" spans="1:29" ht="15.6" x14ac:dyDescent="0.3">
      <c r="A63" s="123"/>
      <c r="B63" s="558"/>
      <c r="C63" s="555"/>
      <c r="D63" s="533"/>
      <c r="E63" s="533"/>
      <c r="F63" s="414"/>
      <c r="G63" s="415"/>
      <c r="H63" s="388"/>
      <c r="I63" s="388"/>
      <c r="J63" s="388"/>
      <c r="K63" s="23" t="s">
        <v>27</v>
      </c>
      <c r="L63" s="67"/>
      <c r="M63" s="67"/>
      <c r="N63" s="67"/>
      <c r="O63" s="67"/>
      <c r="P63" s="67">
        <v>11.9</v>
      </c>
      <c r="Q63" s="67">
        <v>11.9</v>
      </c>
      <c r="R63" s="67">
        <v>0</v>
      </c>
      <c r="S63" s="67">
        <v>0</v>
      </c>
      <c r="T63" s="275">
        <f t="shared" ref="T63" si="20">U63+W63</f>
        <v>11.9</v>
      </c>
      <c r="U63" s="275">
        <v>11.9</v>
      </c>
      <c r="V63" s="275"/>
      <c r="W63" s="275"/>
      <c r="X63" s="67">
        <v>12</v>
      </c>
      <c r="Y63" s="67">
        <v>12</v>
      </c>
      <c r="Z63" s="389"/>
      <c r="AA63" s="434"/>
      <c r="AB63" s="434"/>
      <c r="AC63" s="434"/>
    </row>
    <row r="64" spans="1:29" ht="16.2" thickBot="1" x14ac:dyDescent="0.35">
      <c r="A64" s="123"/>
      <c r="B64" s="558"/>
      <c r="C64" s="555"/>
      <c r="D64" s="533"/>
      <c r="E64" s="533"/>
      <c r="F64" s="414"/>
      <c r="G64" s="415"/>
      <c r="H64" s="389"/>
      <c r="I64" s="389"/>
      <c r="J64" s="389"/>
      <c r="K64" s="24" t="s">
        <v>19</v>
      </c>
      <c r="L64" s="49"/>
      <c r="M64" s="49"/>
      <c r="N64" s="49"/>
      <c r="O64" s="49"/>
      <c r="P64" s="49">
        <f>P61+P62+P63</f>
        <v>11.9</v>
      </c>
      <c r="Q64" s="49">
        <f t="shared" ref="Q64:Y64" si="21">Q61+Q62+Q63</f>
        <v>11.9</v>
      </c>
      <c r="R64" s="49">
        <f t="shared" si="21"/>
        <v>0</v>
      </c>
      <c r="S64" s="49">
        <f t="shared" si="21"/>
        <v>0</v>
      </c>
      <c r="T64" s="270"/>
      <c r="U64" s="270"/>
      <c r="V64" s="270"/>
      <c r="W64" s="270"/>
      <c r="X64" s="49">
        <f t="shared" si="21"/>
        <v>12</v>
      </c>
      <c r="Y64" s="49">
        <f t="shared" si="21"/>
        <v>12</v>
      </c>
      <c r="Z64" s="429" t="s">
        <v>16</v>
      </c>
      <c r="AA64" s="430"/>
      <c r="AB64" s="430"/>
      <c r="AC64" s="431"/>
    </row>
    <row r="65" spans="1:45" s="44" customFormat="1" ht="25.2" customHeight="1" thickBot="1" x14ac:dyDescent="0.3">
      <c r="A65" s="123"/>
      <c r="B65" s="559"/>
      <c r="C65" s="556"/>
      <c r="D65" s="534"/>
      <c r="E65" s="534"/>
      <c r="F65" s="435" t="s">
        <v>21</v>
      </c>
      <c r="G65" s="436"/>
      <c r="H65" s="436"/>
      <c r="I65" s="436"/>
      <c r="J65" s="436"/>
      <c r="K65" s="437"/>
      <c r="L65" s="160"/>
      <c r="M65" s="160"/>
      <c r="N65" s="160"/>
      <c r="O65" s="160"/>
      <c r="P65" s="160">
        <f>SUM(P42+P46+P52+P58+P60+P64)</f>
        <v>728.7</v>
      </c>
      <c r="Q65" s="160">
        <f t="shared" ref="Q65:S65" si="22">SUM(Q42+Q46+Q52+Q58+Q60+Q64)</f>
        <v>699.2</v>
      </c>
      <c r="R65" s="160">
        <f t="shared" si="22"/>
        <v>451.1</v>
      </c>
      <c r="S65" s="160">
        <f t="shared" si="22"/>
        <v>29.5</v>
      </c>
      <c r="T65" s="284"/>
      <c r="U65" s="284"/>
      <c r="V65" s="284"/>
      <c r="W65" s="284"/>
      <c r="X65" s="160">
        <f>SUM(X42+X46+X58+X60+X64)</f>
        <v>665.6</v>
      </c>
      <c r="Y65" s="160">
        <f>SUM(Y42+Y46+Y58+Y60+Y64)</f>
        <v>672.7</v>
      </c>
      <c r="Z65" s="438" t="s">
        <v>16</v>
      </c>
      <c r="AA65" s="439"/>
      <c r="AB65" s="439"/>
      <c r="AC65" s="440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4.4" customHeight="1" x14ac:dyDescent="0.3">
      <c r="A66" s="123"/>
      <c r="B66" s="557"/>
      <c r="C66" s="554"/>
      <c r="D66" s="553"/>
      <c r="E66" s="552"/>
      <c r="F66" s="451" t="s">
        <v>94</v>
      </c>
      <c r="G66" s="452"/>
      <c r="H66" s="441" t="s">
        <v>95</v>
      </c>
      <c r="I66" s="441" t="s">
        <v>127</v>
      </c>
      <c r="J66" s="441" t="s">
        <v>30</v>
      </c>
      <c r="K66" s="23" t="s">
        <v>18</v>
      </c>
      <c r="L66" s="67"/>
      <c r="M66" s="67"/>
      <c r="N66" s="67"/>
      <c r="O66" s="67"/>
      <c r="P66" s="67">
        <v>4</v>
      </c>
      <c r="Q66" s="67">
        <v>4</v>
      </c>
      <c r="R66" s="67">
        <v>0</v>
      </c>
      <c r="S66" s="67">
        <v>0</v>
      </c>
      <c r="T66" s="275">
        <f t="shared" ref="T66" si="23">U66+W66</f>
        <v>1</v>
      </c>
      <c r="U66" s="275">
        <v>1</v>
      </c>
      <c r="V66" s="275"/>
      <c r="W66" s="275"/>
      <c r="X66" s="67">
        <v>4</v>
      </c>
      <c r="Y66" s="67">
        <v>4</v>
      </c>
      <c r="Z66" s="41" t="s">
        <v>32</v>
      </c>
      <c r="AA66" s="215">
        <v>4</v>
      </c>
      <c r="AB66" s="42">
        <v>4</v>
      </c>
      <c r="AC66" s="42">
        <v>4</v>
      </c>
    </row>
    <row r="67" spans="1:45" ht="16.2" thickBot="1" x14ac:dyDescent="0.35">
      <c r="A67" s="123"/>
      <c r="B67" s="558"/>
      <c r="C67" s="555"/>
      <c r="D67" s="533"/>
      <c r="E67" s="533"/>
      <c r="F67" s="414"/>
      <c r="G67" s="415"/>
      <c r="H67" s="389"/>
      <c r="I67" s="389"/>
      <c r="J67" s="389"/>
      <c r="K67" s="24" t="s">
        <v>19</v>
      </c>
      <c r="L67" s="49"/>
      <c r="M67" s="49"/>
      <c r="N67" s="49"/>
      <c r="O67" s="49"/>
      <c r="P67" s="49">
        <f>P66</f>
        <v>4</v>
      </c>
      <c r="Q67" s="49">
        <f t="shared" ref="Q67:Y67" si="24">Q66</f>
        <v>4</v>
      </c>
      <c r="R67" s="49">
        <f t="shared" si="24"/>
        <v>0</v>
      </c>
      <c r="S67" s="49">
        <f t="shared" si="24"/>
        <v>0</v>
      </c>
      <c r="T67" s="270"/>
      <c r="U67" s="270"/>
      <c r="V67" s="270"/>
      <c r="W67" s="270"/>
      <c r="X67" s="49">
        <f t="shared" si="24"/>
        <v>4</v>
      </c>
      <c r="Y67" s="49">
        <f t="shared" si="24"/>
        <v>4</v>
      </c>
      <c r="Z67" s="429" t="s">
        <v>16</v>
      </c>
      <c r="AA67" s="430"/>
      <c r="AB67" s="430"/>
      <c r="AC67" s="431"/>
    </row>
    <row r="68" spans="1:45" ht="14.4" customHeight="1" x14ac:dyDescent="0.3">
      <c r="A68" s="123"/>
      <c r="B68" s="558"/>
      <c r="C68" s="555"/>
      <c r="D68" s="533"/>
      <c r="E68" s="533"/>
      <c r="F68" s="414"/>
      <c r="G68" s="415"/>
      <c r="H68" s="387" t="s">
        <v>96</v>
      </c>
      <c r="I68" s="387" t="s">
        <v>63</v>
      </c>
      <c r="J68" s="387" t="s">
        <v>25</v>
      </c>
      <c r="K68" s="33" t="s">
        <v>18</v>
      </c>
      <c r="L68" s="52"/>
      <c r="M68" s="52"/>
      <c r="N68" s="52"/>
      <c r="O68" s="52"/>
      <c r="P68" s="52">
        <v>5</v>
      </c>
      <c r="Q68" s="52">
        <v>5</v>
      </c>
      <c r="R68" s="52">
        <v>0</v>
      </c>
      <c r="S68" s="52">
        <v>0</v>
      </c>
      <c r="T68" s="283"/>
      <c r="U68" s="283"/>
      <c r="V68" s="283"/>
      <c r="W68" s="283"/>
      <c r="X68" s="52">
        <v>5</v>
      </c>
      <c r="Y68" s="52">
        <v>5</v>
      </c>
      <c r="Z68" s="39" t="s">
        <v>33</v>
      </c>
      <c r="AA68" s="40">
        <v>1</v>
      </c>
      <c r="AB68" s="40">
        <v>1</v>
      </c>
      <c r="AC68" s="40">
        <v>1</v>
      </c>
    </row>
    <row r="69" spans="1:45" ht="16.2" thickBot="1" x14ac:dyDescent="0.35">
      <c r="A69" s="123"/>
      <c r="B69" s="559"/>
      <c r="C69" s="556"/>
      <c r="D69" s="534"/>
      <c r="E69" s="534"/>
      <c r="F69" s="414"/>
      <c r="G69" s="415"/>
      <c r="H69" s="389"/>
      <c r="I69" s="389"/>
      <c r="J69" s="389"/>
      <c r="K69" s="24" t="s">
        <v>19</v>
      </c>
      <c r="L69" s="49"/>
      <c r="M69" s="49"/>
      <c r="N69" s="49"/>
      <c r="O69" s="49"/>
      <c r="P69" s="49">
        <f>P68</f>
        <v>5</v>
      </c>
      <c r="Q69" s="49">
        <f t="shared" ref="Q69:Y69" si="25">Q68</f>
        <v>5</v>
      </c>
      <c r="R69" s="49">
        <f t="shared" si="25"/>
        <v>0</v>
      </c>
      <c r="S69" s="49">
        <f t="shared" si="25"/>
        <v>0</v>
      </c>
      <c r="T69" s="270"/>
      <c r="U69" s="270"/>
      <c r="V69" s="270"/>
      <c r="W69" s="270"/>
      <c r="X69" s="49">
        <f t="shared" si="25"/>
        <v>5</v>
      </c>
      <c r="Y69" s="49">
        <f t="shared" si="25"/>
        <v>5</v>
      </c>
      <c r="Z69" s="429" t="s">
        <v>16</v>
      </c>
      <c r="AA69" s="430"/>
      <c r="AB69" s="430"/>
      <c r="AC69" s="431"/>
    </row>
    <row r="70" spans="1:45" ht="14.4" customHeight="1" x14ac:dyDescent="0.3">
      <c r="A70" s="225">
        <v>2</v>
      </c>
      <c r="B70" s="226">
        <v>3</v>
      </c>
      <c r="C70" s="227">
        <v>2</v>
      </c>
      <c r="D70" s="228">
        <v>1</v>
      </c>
      <c r="E70" s="229">
        <v>3</v>
      </c>
      <c r="F70" s="414"/>
      <c r="G70" s="415"/>
      <c r="H70" s="387" t="s">
        <v>97</v>
      </c>
      <c r="I70" s="442" t="s">
        <v>67</v>
      </c>
      <c r="J70" s="387" t="s">
        <v>68</v>
      </c>
      <c r="K70" s="25" t="s">
        <v>150</v>
      </c>
      <c r="L70" s="73"/>
      <c r="M70" s="73"/>
      <c r="N70" s="73"/>
      <c r="O70" s="73"/>
      <c r="P70" s="73">
        <v>3.6</v>
      </c>
      <c r="Q70" s="68">
        <v>3.6</v>
      </c>
      <c r="R70" s="68">
        <v>0</v>
      </c>
      <c r="S70" s="68">
        <v>0</v>
      </c>
      <c r="T70" s="275">
        <v>3.6</v>
      </c>
      <c r="U70" s="275">
        <v>3.6</v>
      </c>
      <c r="V70" s="275"/>
      <c r="W70" s="275"/>
      <c r="X70" s="68">
        <v>3.4</v>
      </c>
      <c r="Y70" s="68">
        <v>3.5</v>
      </c>
      <c r="Z70" s="441" t="s">
        <v>53</v>
      </c>
      <c r="AA70" s="432">
        <v>12</v>
      </c>
      <c r="AB70" s="432">
        <v>14</v>
      </c>
      <c r="AC70" s="432">
        <v>16</v>
      </c>
    </row>
    <row r="71" spans="1:45" ht="15.6" x14ac:dyDescent="0.3">
      <c r="A71" s="123"/>
      <c r="B71" s="560"/>
      <c r="C71" s="483"/>
      <c r="D71" s="482"/>
      <c r="E71" s="479"/>
      <c r="F71" s="414"/>
      <c r="G71" s="415"/>
      <c r="H71" s="388"/>
      <c r="I71" s="447"/>
      <c r="J71" s="388"/>
      <c r="K71" s="23" t="s">
        <v>18</v>
      </c>
      <c r="L71" s="74"/>
      <c r="M71" s="74"/>
      <c r="N71" s="74"/>
      <c r="O71" s="74"/>
      <c r="P71" s="74">
        <v>5</v>
      </c>
      <c r="Q71" s="67">
        <v>5</v>
      </c>
      <c r="R71" s="67">
        <v>0</v>
      </c>
      <c r="S71" s="67">
        <v>0</v>
      </c>
      <c r="T71" s="282">
        <v>5</v>
      </c>
      <c r="U71" s="282">
        <v>5</v>
      </c>
      <c r="V71" s="282"/>
      <c r="W71" s="282"/>
      <c r="X71" s="67">
        <v>5.5</v>
      </c>
      <c r="Y71" s="67">
        <v>6</v>
      </c>
      <c r="Z71" s="389"/>
      <c r="AA71" s="434"/>
      <c r="AB71" s="434"/>
      <c r="AC71" s="434"/>
    </row>
    <row r="72" spans="1:45" ht="16.2" thickBot="1" x14ac:dyDescent="0.35">
      <c r="A72" s="123"/>
      <c r="B72" s="561"/>
      <c r="C72" s="563"/>
      <c r="D72" s="480"/>
      <c r="E72" s="480"/>
      <c r="F72" s="414"/>
      <c r="G72" s="415"/>
      <c r="H72" s="389"/>
      <c r="I72" s="443"/>
      <c r="J72" s="389"/>
      <c r="K72" s="24" t="s">
        <v>19</v>
      </c>
      <c r="L72" s="49" t="s">
        <v>105</v>
      </c>
      <c r="M72" s="49"/>
      <c r="N72" s="49"/>
      <c r="O72" s="49"/>
      <c r="P72" s="49">
        <f>P70+P71</f>
        <v>8.6</v>
      </c>
      <c r="Q72" s="49">
        <f t="shared" ref="Q72:Y72" si="26">Q70+Q71</f>
        <v>8.6</v>
      </c>
      <c r="R72" s="49">
        <f t="shared" si="26"/>
        <v>0</v>
      </c>
      <c r="S72" s="49">
        <f t="shared" si="26"/>
        <v>0</v>
      </c>
      <c r="T72" s="270"/>
      <c r="U72" s="270"/>
      <c r="V72" s="270"/>
      <c r="W72" s="270"/>
      <c r="X72" s="49">
        <f t="shared" si="26"/>
        <v>8.9</v>
      </c>
      <c r="Y72" s="49">
        <f t="shared" si="26"/>
        <v>9.5</v>
      </c>
      <c r="Z72" s="429" t="s">
        <v>16</v>
      </c>
      <c r="AA72" s="430"/>
      <c r="AB72" s="430"/>
      <c r="AC72" s="431"/>
    </row>
    <row r="73" spans="1:45" ht="14.4" customHeight="1" x14ac:dyDescent="0.3">
      <c r="A73" s="123"/>
      <c r="B73" s="561"/>
      <c r="C73" s="563"/>
      <c r="D73" s="480"/>
      <c r="E73" s="480"/>
      <c r="F73" s="414"/>
      <c r="G73" s="415"/>
      <c r="H73" s="387" t="s">
        <v>99</v>
      </c>
      <c r="I73" s="348" t="s">
        <v>98</v>
      </c>
      <c r="J73" s="387" t="s">
        <v>68</v>
      </c>
      <c r="K73" s="25" t="s">
        <v>27</v>
      </c>
      <c r="L73" s="73"/>
      <c r="M73" s="73"/>
      <c r="N73" s="73"/>
      <c r="O73" s="73"/>
      <c r="P73" s="73">
        <v>0</v>
      </c>
      <c r="Q73" s="68">
        <v>0</v>
      </c>
      <c r="R73" s="68">
        <v>0</v>
      </c>
      <c r="S73" s="68">
        <v>0</v>
      </c>
      <c r="T73" s="271"/>
      <c r="U73" s="271"/>
      <c r="V73" s="271"/>
      <c r="W73" s="271"/>
      <c r="X73" s="68">
        <v>2</v>
      </c>
      <c r="Y73" s="68">
        <v>4</v>
      </c>
      <c r="Z73" s="441" t="s">
        <v>100</v>
      </c>
      <c r="AA73" s="432">
        <v>1</v>
      </c>
      <c r="AB73" s="432">
        <v>2</v>
      </c>
      <c r="AC73" s="432">
        <v>3</v>
      </c>
    </row>
    <row r="74" spans="1:45" ht="15.6" x14ac:dyDescent="0.3">
      <c r="A74" s="123"/>
      <c r="B74" s="561"/>
      <c r="C74" s="563"/>
      <c r="D74" s="480"/>
      <c r="E74" s="480"/>
      <c r="F74" s="414"/>
      <c r="G74" s="415"/>
      <c r="H74" s="388"/>
      <c r="I74" s="349"/>
      <c r="J74" s="388"/>
      <c r="K74" s="23" t="s">
        <v>18</v>
      </c>
      <c r="L74" s="74"/>
      <c r="M74" s="74"/>
      <c r="N74" s="74"/>
      <c r="O74" s="74"/>
      <c r="P74" s="74">
        <v>1</v>
      </c>
      <c r="Q74" s="67">
        <v>1</v>
      </c>
      <c r="R74" s="67">
        <v>0</v>
      </c>
      <c r="S74" s="67">
        <v>0</v>
      </c>
      <c r="T74" s="282"/>
      <c r="U74" s="282"/>
      <c r="V74" s="282"/>
      <c r="W74" s="282"/>
      <c r="X74" s="67">
        <v>2</v>
      </c>
      <c r="Y74" s="67">
        <v>4</v>
      </c>
      <c r="Z74" s="389"/>
      <c r="AA74" s="434"/>
      <c r="AB74" s="434"/>
      <c r="AC74" s="434"/>
    </row>
    <row r="75" spans="1:45" ht="16.2" thickBot="1" x14ac:dyDescent="0.35">
      <c r="A75" s="123"/>
      <c r="B75" s="561"/>
      <c r="C75" s="563"/>
      <c r="D75" s="480"/>
      <c r="E75" s="480"/>
      <c r="F75" s="414"/>
      <c r="G75" s="415"/>
      <c r="H75" s="389"/>
      <c r="I75" s="350"/>
      <c r="J75" s="389"/>
      <c r="K75" s="24" t="s">
        <v>19</v>
      </c>
      <c r="L75" s="49"/>
      <c r="M75" s="49"/>
      <c r="N75" s="49"/>
      <c r="O75" s="49"/>
      <c r="P75" s="49">
        <f>P73+P74</f>
        <v>1</v>
      </c>
      <c r="Q75" s="49">
        <f t="shared" ref="Q75:Y75" si="27">Q73+Q74</f>
        <v>1</v>
      </c>
      <c r="R75" s="49">
        <f t="shared" si="27"/>
        <v>0</v>
      </c>
      <c r="S75" s="49">
        <f t="shared" si="27"/>
        <v>0</v>
      </c>
      <c r="T75" s="270"/>
      <c r="U75" s="270"/>
      <c r="V75" s="270"/>
      <c r="W75" s="270"/>
      <c r="X75" s="49">
        <f t="shared" si="27"/>
        <v>4</v>
      </c>
      <c r="Y75" s="49">
        <f t="shared" si="27"/>
        <v>8</v>
      </c>
      <c r="Z75" s="429" t="s">
        <v>16</v>
      </c>
      <c r="AA75" s="430"/>
      <c r="AB75" s="430"/>
      <c r="AC75" s="431"/>
    </row>
    <row r="76" spans="1:45" ht="14.4" customHeight="1" x14ac:dyDescent="0.3">
      <c r="A76" s="123"/>
      <c r="B76" s="561"/>
      <c r="C76" s="563"/>
      <c r="D76" s="480"/>
      <c r="E76" s="480"/>
      <c r="F76" s="414"/>
      <c r="G76" s="415"/>
      <c r="H76" s="387" t="s">
        <v>101</v>
      </c>
      <c r="I76" s="348" t="s">
        <v>162</v>
      </c>
      <c r="J76" s="387" t="s">
        <v>30</v>
      </c>
      <c r="K76" s="33" t="s">
        <v>18</v>
      </c>
      <c r="L76" s="52"/>
      <c r="M76" s="52"/>
      <c r="N76" s="52"/>
      <c r="O76" s="52"/>
      <c r="P76" s="52">
        <v>1</v>
      </c>
      <c r="Q76" s="52">
        <v>1</v>
      </c>
      <c r="R76" s="52">
        <v>0</v>
      </c>
      <c r="S76" s="52">
        <v>0</v>
      </c>
      <c r="T76" s="283"/>
      <c r="U76" s="283"/>
      <c r="V76" s="283"/>
      <c r="W76" s="283"/>
      <c r="X76" s="52">
        <v>2</v>
      </c>
      <c r="Y76" s="52">
        <v>3</v>
      </c>
      <c r="Z76" s="39" t="s">
        <v>102</v>
      </c>
      <c r="AA76" s="40">
        <v>1</v>
      </c>
      <c r="AB76" s="40">
        <v>2</v>
      </c>
      <c r="AC76" s="40">
        <v>3</v>
      </c>
    </row>
    <row r="77" spans="1:45" ht="16.2" thickBot="1" x14ac:dyDescent="0.35">
      <c r="A77" s="123"/>
      <c r="B77" s="561"/>
      <c r="C77" s="563"/>
      <c r="D77" s="480"/>
      <c r="E77" s="480"/>
      <c r="F77" s="414"/>
      <c r="G77" s="415"/>
      <c r="H77" s="389"/>
      <c r="I77" s="350"/>
      <c r="J77" s="389"/>
      <c r="K77" s="24" t="s">
        <v>19</v>
      </c>
      <c r="L77" s="49"/>
      <c r="M77" s="49"/>
      <c r="N77" s="49"/>
      <c r="O77" s="49"/>
      <c r="P77" s="49">
        <f>P76</f>
        <v>1</v>
      </c>
      <c r="Q77" s="49">
        <f t="shared" ref="Q77:Y77" si="28">Q76</f>
        <v>1</v>
      </c>
      <c r="R77" s="49">
        <f t="shared" si="28"/>
        <v>0</v>
      </c>
      <c r="S77" s="49">
        <f t="shared" si="28"/>
        <v>0</v>
      </c>
      <c r="T77" s="270"/>
      <c r="U77" s="270"/>
      <c r="V77" s="270"/>
      <c r="W77" s="270"/>
      <c r="X77" s="49">
        <f t="shared" si="28"/>
        <v>2</v>
      </c>
      <c r="Y77" s="49">
        <f t="shared" si="28"/>
        <v>3</v>
      </c>
      <c r="Z77" s="429" t="s">
        <v>16</v>
      </c>
      <c r="AA77" s="430"/>
      <c r="AB77" s="430"/>
      <c r="AC77" s="431"/>
    </row>
    <row r="78" spans="1:45" s="44" customFormat="1" ht="19.2" customHeight="1" thickBot="1" x14ac:dyDescent="0.3">
      <c r="A78" s="123"/>
      <c r="B78" s="561"/>
      <c r="C78" s="563"/>
      <c r="D78" s="480"/>
      <c r="E78" s="480"/>
      <c r="F78" s="435" t="s">
        <v>21</v>
      </c>
      <c r="G78" s="436"/>
      <c r="H78" s="436"/>
      <c r="I78" s="436"/>
      <c r="J78" s="436"/>
      <c r="K78" s="437"/>
      <c r="L78" s="160"/>
      <c r="M78" s="160"/>
      <c r="N78" s="160"/>
      <c r="O78" s="160"/>
      <c r="P78" s="160">
        <f>SUM(P67+P69+P72+P75+P77)</f>
        <v>19.600000000000001</v>
      </c>
      <c r="Q78" s="160">
        <f t="shared" ref="Q78:Y78" si="29">SUM(Q67+Q69+Q72+Q75+Q77)</f>
        <v>19.600000000000001</v>
      </c>
      <c r="R78" s="160">
        <f t="shared" si="29"/>
        <v>0</v>
      </c>
      <c r="S78" s="160">
        <f t="shared" si="29"/>
        <v>0</v>
      </c>
      <c r="T78" s="284"/>
      <c r="U78" s="284"/>
      <c r="V78" s="284"/>
      <c r="W78" s="284"/>
      <c r="X78" s="160">
        <f t="shared" si="29"/>
        <v>23.9</v>
      </c>
      <c r="Y78" s="160">
        <f t="shared" si="29"/>
        <v>29.5</v>
      </c>
      <c r="Z78" s="438" t="s">
        <v>16</v>
      </c>
      <c r="AA78" s="439"/>
      <c r="AB78" s="439"/>
      <c r="AC78" s="440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5" customHeight="1" x14ac:dyDescent="0.3">
      <c r="A79" s="123"/>
      <c r="B79" s="561"/>
      <c r="C79" s="563"/>
      <c r="D79" s="480"/>
      <c r="E79" s="480"/>
      <c r="F79" s="451" t="s">
        <v>103</v>
      </c>
      <c r="G79" s="452"/>
      <c r="H79" s="441" t="s">
        <v>104</v>
      </c>
      <c r="I79" s="453" t="s">
        <v>64</v>
      </c>
      <c r="J79" s="441" t="s">
        <v>30</v>
      </c>
      <c r="K79" s="25" t="s">
        <v>18</v>
      </c>
      <c r="L79" s="68"/>
      <c r="M79" s="68"/>
      <c r="N79" s="68"/>
      <c r="O79" s="68"/>
      <c r="P79" s="75">
        <v>2</v>
      </c>
      <c r="Q79" s="75">
        <v>2</v>
      </c>
      <c r="R79" s="68">
        <v>0</v>
      </c>
      <c r="S79" s="68">
        <v>0</v>
      </c>
      <c r="T79" s="275">
        <f t="shared" ref="T79" si="30">U79+W79</f>
        <v>1</v>
      </c>
      <c r="U79" s="275">
        <v>1</v>
      </c>
      <c r="V79" s="275"/>
      <c r="W79" s="275"/>
      <c r="X79" s="68">
        <v>3</v>
      </c>
      <c r="Y79" s="68">
        <v>3</v>
      </c>
      <c r="Z79" s="27" t="s">
        <v>31</v>
      </c>
      <c r="AA79" s="216">
        <v>1</v>
      </c>
      <c r="AB79" s="26">
        <v>2</v>
      </c>
      <c r="AC79" s="26">
        <v>2</v>
      </c>
    </row>
    <row r="80" spans="1:45" ht="16.2" thickBot="1" x14ac:dyDescent="0.35">
      <c r="A80" s="123"/>
      <c r="B80" s="562"/>
      <c r="C80" s="564"/>
      <c r="D80" s="481"/>
      <c r="E80" s="481"/>
      <c r="F80" s="414"/>
      <c r="G80" s="415"/>
      <c r="H80" s="389"/>
      <c r="I80" s="450"/>
      <c r="J80" s="389"/>
      <c r="K80" s="24" t="s">
        <v>19</v>
      </c>
      <c r="L80" s="49"/>
      <c r="M80" s="49"/>
      <c r="N80" s="49"/>
      <c r="O80" s="49"/>
      <c r="P80" s="49">
        <f>P79</f>
        <v>2</v>
      </c>
      <c r="Q80" s="49">
        <f t="shared" ref="Q80:Y80" si="31">Q79</f>
        <v>2</v>
      </c>
      <c r="R80" s="49">
        <f t="shared" si="31"/>
        <v>0</v>
      </c>
      <c r="S80" s="49">
        <f t="shared" si="31"/>
        <v>0</v>
      </c>
      <c r="T80" s="270"/>
      <c r="U80" s="270"/>
      <c r="V80" s="270"/>
      <c r="W80" s="270"/>
      <c r="X80" s="49">
        <f t="shared" si="31"/>
        <v>3</v>
      </c>
      <c r="Y80" s="49">
        <f t="shared" si="31"/>
        <v>3</v>
      </c>
      <c r="Z80" s="429" t="s">
        <v>16</v>
      </c>
      <c r="AA80" s="430"/>
      <c r="AB80" s="430"/>
      <c r="AC80" s="431"/>
    </row>
    <row r="81" spans="1:45" ht="14.4" customHeight="1" x14ac:dyDescent="0.3">
      <c r="A81" s="233">
        <v>2</v>
      </c>
      <c r="B81" s="234">
        <v>3</v>
      </c>
      <c r="C81" s="235">
        <v>2</v>
      </c>
      <c r="D81" s="236">
        <v>1</v>
      </c>
      <c r="E81" s="237">
        <v>4</v>
      </c>
      <c r="F81" s="414"/>
      <c r="G81" s="415"/>
      <c r="H81" s="387" t="s">
        <v>106</v>
      </c>
      <c r="I81" s="448" t="s">
        <v>128</v>
      </c>
      <c r="J81" s="387" t="s">
        <v>34</v>
      </c>
      <c r="K81" s="47" t="s">
        <v>18</v>
      </c>
      <c r="L81" s="48"/>
      <c r="M81" s="48"/>
      <c r="N81" s="48"/>
      <c r="O81" s="48"/>
      <c r="P81" s="48">
        <v>6</v>
      </c>
      <c r="Q81" s="48">
        <v>6</v>
      </c>
      <c r="R81" s="48">
        <v>0</v>
      </c>
      <c r="S81" s="48">
        <v>0</v>
      </c>
      <c r="T81" s="275">
        <f t="shared" ref="T81" si="32">U81+W81</f>
        <v>2</v>
      </c>
      <c r="U81" s="275">
        <v>2</v>
      </c>
      <c r="V81" s="275"/>
      <c r="W81" s="275"/>
      <c r="X81" s="48">
        <v>6</v>
      </c>
      <c r="Y81" s="48">
        <v>6</v>
      </c>
      <c r="Z81" s="38" t="s">
        <v>129</v>
      </c>
      <c r="AA81" s="47">
        <v>7</v>
      </c>
      <c r="AB81" s="47">
        <v>8</v>
      </c>
      <c r="AC81" s="47">
        <v>8</v>
      </c>
    </row>
    <row r="82" spans="1:45" ht="15.6" x14ac:dyDescent="0.3">
      <c r="A82" s="123"/>
      <c r="B82" s="560"/>
      <c r="C82" s="483"/>
      <c r="D82" s="482"/>
      <c r="E82" s="479"/>
      <c r="F82" s="414"/>
      <c r="G82" s="415"/>
      <c r="H82" s="388"/>
      <c r="I82" s="449"/>
      <c r="J82" s="388"/>
      <c r="K82" s="45" t="s">
        <v>20</v>
      </c>
      <c r="L82" s="46"/>
      <c r="M82" s="46"/>
      <c r="N82" s="46"/>
      <c r="O82" s="46"/>
      <c r="P82" s="46">
        <v>2</v>
      </c>
      <c r="Q82" s="46">
        <v>2</v>
      </c>
      <c r="R82" s="46">
        <v>0</v>
      </c>
      <c r="S82" s="46">
        <v>0</v>
      </c>
      <c r="T82" s="285"/>
      <c r="U82" s="285"/>
      <c r="V82" s="285"/>
      <c r="W82" s="285"/>
      <c r="X82" s="46">
        <v>4</v>
      </c>
      <c r="Y82" s="46">
        <v>4</v>
      </c>
      <c r="Z82" s="37" t="s">
        <v>69</v>
      </c>
      <c r="AA82" s="45">
        <v>30</v>
      </c>
      <c r="AB82" s="45">
        <v>30</v>
      </c>
      <c r="AC82" s="45">
        <v>30</v>
      </c>
    </row>
    <row r="83" spans="1:45" ht="16.2" thickBot="1" x14ac:dyDescent="0.35">
      <c r="A83" s="123"/>
      <c r="B83" s="561"/>
      <c r="C83" s="484"/>
      <c r="D83" s="480"/>
      <c r="E83" s="480"/>
      <c r="F83" s="414"/>
      <c r="G83" s="415"/>
      <c r="H83" s="389"/>
      <c r="I83" s="450"/>
      <c r="J83" s="389"/>
      <c r="K83" s="24" t="s">
        <v>19</v>
      </c>
      <c r="L83" s="49"/>
      <c r="M83" s="49"/>
      <c r="N83" s="49"/>
      <c r="O83" s="49"/>
      <c r="P83" s="49">
        <f>P81+P82</f>
        <v>8</v>
      </c>
      <c r="Q83" s="49">
        <f t="shared" ref="Q83:Y83" si="33">Q81+Q82</f>
        <v>8</v>
      </c>
      <c r="R83" s="49">
        <f t="shared" si="33"/>
        <v>0</v>
      </c>
      <c r="S83" s="49">
        <f t="shared" si="33"/>
        <v>0</v>
      </c>
      <c r="T83" s="270"/>
      <c r="U83" s="270"/>
      <c r="V83" s="270"/>
      <c r="W83" s="270"/>
      <c r="X83" s="49">
        <f t="shared" si="33"/>
        <v>10</v>
      </c>
      <c r="Y83" s="49">
        <f t="shared" si="33"/>
        <v>10</v>
      </c>
      <c r="Z83" s="454"/>
      <c r="AA83" s="455"/>
      <c r="AB83" s="455"/>
      <c r="AC83" s="456"/>
    </row>
    <row r="84" spans="1:45" ht="14.4" hidden="1" customHeight="1" x14ac:dyDescent="0.3">
      <c r="A84" s="123"/>
      <c r="B84" s="561"/>
      <c r="C84" s="484"/>
      <c r="D84" s="480"/>
      <c r="E84" s="480"/>
      <c r="F84" s="414"/>
      <c r="G84" s="415"/>
      <c r="H84" s="387"/>
      <c r="I84" s="448"/>
      <c r="J84" s="387"/>
      <c r="K84" s="47"/>
      <c r="L84" s="48"/>
      <c r="M84" s="48"/>
      <c r="N84" s="48"/>
      <c r="O84" s="48"/>
      <c r="P84" s="48"/>
      <c r="Q84" s="48"/>
      <c r="R84" s="48"/>
      <c r="S84" s="48"/>
      <c r="T84" s="286"/>
      <c r="U84" s="286"/>
      <c r="V84" s="286"/>
      <c r="W84" s="286"/>
      <c r="X84" s="48"/>
      <c r="Y84" s="48"/>
      <c r="Z84" s="38"/>
      <c r="AA84" s="47"/>
      <c r="AB84" s="47"/>
      <c r="AC84" s="47"/>
    </row>
    <row r="85" spans="1:45" ht="15" hidden="1" customHeight="1" x14ac:dyDescent="0.3">
      <c r="A85" s="123"/>
      <c r="B85" s="561"/>
      <c r="C85" s="484"/>
      <c r="D85" s="480"/>
      <c r="E85" s="480"/>
      <c r="F85" s="414"/>
      <c r="G85" s="415"/>
      <c r="H85" s="388"/>
      <c r="I85" s="449"/>
      <c r="J85" s="388"/>
      <c r="K85" s="45"/>
      <c r="L85" s="46"/>
      <c r="M85" s="46"/>
      <c r="N85" s="46"/>
      <c r="O85" s="46"/>
      <c r="P85" s="46"/>
      <c r="Q85" s="46"/>
      <c r="R85" s="46"/>
      <c r="S85" s="46"/>
      <c r="T85" s="285"/>
      <c r="U85" s="285"/>
      <c r="V85" s="285"/>
      <c r="W85" s="285"/>
      <c r="X85" s="46"/>
      <c r="Y85" s="46"/>
      <c r="Z85" s="37"/>
      <c r="AA85" s="45"/>
      <c r="AB85" s="45"/>
      <c r="AC85" s="45"/>
    </row>
    <row r="86" spans="1:45" ht="15.75" hidden="1" customHeight="1" thickBot="1" x14ac:dyDescent="0.35">
      <c r="A86" s="123"/>
      <c r="B86" s="561"/>
      <c r="C86" s="484"/>
      <c r="D86" s="480"/>
      <c r="E86" s="480"/>
      <c r="F86" s="414"/>
      <c r="G86" s="415"/>
      <c r="H86" s="389"/>
      <c r="I86" s="450"/>
      <c r="J86" s="389"/>
      <c r="K86" s="24"/>
      <c r="L86" s="49"/>
      <c r="M86" s="49"/>
      <c r="N86" s="49"/>
      <c r="O86" s="49"/>
      <c r="P86" s="49"/>
      <c r="Q86" s="49"/>
      <c r="R86" s="49"/>
      <c r="S86" s="49"/>
      <c r="T86" s="270"/>
      <c r="U86" s="270"/>
      <c r="V86" s="270"/>
      <c r="W86" s="270"/>
      <c r="X86" s="49"/>
      <c r="Y86" s="49"/>
      <c r="Z86" s="454"/>
      <c r="AA86" s="455"/>
      <c r="AB86" s="455"/>
      <c r="AC86" s="456"/>
    </row>
    <row r="87" spans="1:45" ht="15.6" x14ac:dyDescent="0.3">
      <c r="A87" s="123"/>
      <c r="B87" s="561"/>
      <c r="C87" s="484"/>
      <c r="D87" s="480"/>
      <c r="E87" s="480"/>
      <c r="F87" s="414"/>
      <c r="G87" s="415"/>
      <c r="H87" s="387" t="s">
        <v>107</v>
      </c>
      <c r="I87" s="448" t="s">
        <v>70</v>
      </c>
      <c r="J87" s="387" t="s">
        <v>30</v>
      </c>
      <c r="K87" s="47" t="s">
        <v>18</v>
      </c>
      <c r="L87" s="48"/>
      <c r="M87" s="48"/>
      <c r="N87" s="48"/>
      <c r="O87" s="48"/>
      <c r="P87" s="48">
        <v>3</v>
      </c>
      <c r="Q87" s="48">
        <v>3</v>
      </c>
      <c r="R87" s="48">
        <v>0</v>
      </c>
      <c r="S87" s="48">
        <v>0</v>
      </c>
      <c r="T87" s="275">
        <f t="shared" ref="T87" si="34">U87+W87</f>
        <v>3</v>
      </c>
      <c r="U87" s="275">
        <v>3</v>
      </c>
      <c r="V87" s="275"/>
      <c r="W87" s="275"/>
      <c r="X87" s="48">
        <v>3</v>
      </c>
      <c r="Y87" s="48">
        <v>3</v>
      </c>
      <c r="Z87" s="38" t="s">
        <v>71</v>
      </c>
      <c r="AA87" s="47">
        <v>3</v>
      </c>
      <c r="AB87" s="47">
        <v>3</v>
      </c>
      <c r="AC87" s="47">
        <v>3</v>
      </c>
    </row>
    <row r="88" spans="1:45" ht="16.2" thickBot="1" x14ac:dyDescent="0.35">
      <c r="A88" s="123"/>
      <c r="B88" s="561"/>
      <c r="C88" s="484"/>
      <c r="D88" s="480"/>
      <c r="E88" s="480"/>
      <c r="F88" s="414"/>
      <c r="G88" s="415"/>
      <c r="H88" s="389"/>
      <c r="I88" s="450"/>
      <c r="J88" s="389"/>
      <c r="K88" s="24" t="s">
        <v>19</v>
      </c>
      <c r="L88" s="50"/>
      <c r="M88" s="50"/>
      <c r="N88" s="50"/>
      <c r="O88" s="50"/>
      <c r="P88" s="50">
        <f>P87</f>
        <v>3</v>
      </c>
      <c r="Q88" s="50">
        <f t="shared" ref="Q88:Y88" si="35">Q87</f>
        <v>3</v>
      </c>
      <c r="R88" s="50">
        <f t="shared" si="35"/>
        <v>0</v>
      </c>
      <c r="S88" s="50">
        <f t="shared" si="35"/>
        <v>0</v>
      </c>
      <c r="T88" s="287"/>
      <c r="U88" s="287"/>
      <c r="V88" s="287"/>
      <c r="W88" s="287"/>
      <c r="X88" s="50">
        <f t="shared" si="35"/>
        <v>3</v>
      </c>
      <c r="Y88" s="50">
        <f t="shared" si="35"/>
        <v>3</v>
      </c>
      <c r="Z88" s="457"/>
      <c r="AA88" s="458"/>
      <c r="AB88" s="458"/>
      <c r="AC88" s="459"/>
    </row>
    <row r="89" spans="1:45" s="44" customFormat="1" ht="19.2" customHeight="1" thickBot="1" x14ac:dyDescent="0.3">
      <c r="A89" s="123"/>
      <c r="B89" s="562"/>
      <c r="C89" s="485"/>
      <c r="D89" s="481"/>
      <c r="E89" s="481"/>
      <c r="F89" s="435" t="s">
        <v>21</v>
      </c>
      <c r="G89" s="436"/>
      <c r="H89" s="436"/>
      <c r="I89" s="436"/>
      <c r="J89" s="436"/>
      <c r="K89" s="437"/>
      <c r="L89" s="174"/>
      <c r="M89" s="174"/>
      <c r="N89" s="174"/>
      <c r="O89" s="174"/>
      <c r="P89" s="174">
        <f>SUM(P80+P83+P88)</f>
        <v>13</v>
      </c>
      <c r="Q89" s="174">
        <f t="shared" ref="Q89:Y89" si="36">SUM(Q80+Q83+Q88)</f>
        <v>13</v>
      </c>
      <c r="R89" s="174">
        <f t="shared" si="36"/>
        <v>0</v>
      </c>
      <c r="S89" s="174">
        <f t="shared" si="36"/>
        <v>0</v>
      </c>
      <c r="T89" s="288"/>
      <c r="U89" s="288"/>
      <c r="V89" s="288"/>
      <c r="W89" s="288"/>
      <c r="X89" s="174">
        <f t="shared" si="36"/>
        <v>16</v>
      </c>
      <c r="Y89" s="174">
        <f t="shared" si="36"/>
        <v>16</v>
      </c>
      <c r="Z89" s="438" t="s">
        <v>16</v>
      </c>
      <c r="AA89" s="439"/>
      <c r="AB89" s="439"/>
      <c r="AC89" s="440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24" customHeight="1" x14ac:dyDescent="0.3">
      <c r="A90" s="218">
        <v>2</v>
      </c>
      <c r="B90" s="238">
        <v>3</v>
      </c>
      <c r="C90" s="238">
        <v>2</v>
      </c>
      <c r="D90" s="239">
        <v>1</v>
      </c>
      <c r="E90" s="240">
        <v>5</v>
      </c>
      <c r="F90" s="486" t="s">
        <v>108</v>
      </c>
      <c r="G90" s="486"/>
      <c r="H90" s="441" t="s">
        <v>109</v>
      </c>
      <c r="I90" s="441" t="s">
        <v>72</v>
      </c>
      <c r="J90" s="441" t="s">
        <v>30</v>
      </c>
      <c r="K90" s="25" t="s">
        <v>18</v>
      </c>
      <c r="L90" s="68"/>
      <c r="M90" s="68"/>
      <c r="N90" s="68"/>
      <c r="O90" s="68"/>
      <c r="P90" s="68">
        <v>2.5</v>
      </c>
      <c r="Q90" s="68">
        <v>2.5</v>
      </c>
      <c r="R90" s="68">
        <v>0</v>
      </c>
      <c r="S90" s="68">
        <v>0</v>
      </c>
      <c r="T90" s="275">
        <f t="shared" ref="T90" si="37">U90+W90</f>
        <v>1</v>
      </c>
      <c r="U90" s="275">
        <v>1</v>
      </c>
      <c r="V90" s="275"/>
      <c r="W90" s="275"/>
      <c r="X90" s="68">
        <v>4</v>
      </c>
      <c r="Y90" s="68">
        <v>6</v>
      </c>
      <c r="Z90" s="27" t="s">
        <v>37</v>
      </c>
      <c r="AA90" s="28">
        <v>1</v>
      </c>
      <c r="AB90" s="26">
        <v>2</v>
      </c>
      <c r="AC90" s="26">
        <v>3</v>
      </c>
    </row>
    <row r="91" spans="1:45" ht="19.95" customHeight="1" x14ac:dyDescent="0.3">
      <c r="A91" s="123"/>
      <c r="B91" s="560"/>
      <c r="C91" s="483"/>
      <c r="D91" s="482"/>
      <c r="E91" s="479"/>
      <c r="F91" s="472"/>
      <c r="G91" s="472"/>
      <c r="H91" s="388"/>
      <c r="I91" s="388"/>
      <c r="J91" s="388"/>
      <c r="K91" s="14" t="s">
        <v>27</v>
      </c>
      <c r="L91" s="31"/>
      <c r="M91" s="31"/>
      <c r="N91" s="31"/>
      <c r="O91" s="31"/>
      <c r="P91" s="31">
        <v>0</v>
      </c>
      <c r="Q91" s="31">
        <v>0</v>
      </c>
      <c r="R91" s="31">
        <v>0</v>
      </c>
      <c r="S91" s="31">
        <v>0</v>
      </c>
      <c r="T91" s="276"/>
      <c r="U91" s="276"/>
      <c r="V91" s="276"/>
      <c r="W91" s="276"/>
      <c r="X91" s="31">
        <v>1</v>
      </c>
      <c r="Y91" s="31">
        <v>2</v>
      </c>
      <c r="Z91" s="37" t="s">
        <v>69</v>
      </c>
      <c r="AA91" s="15">
        <v>10</v>
      </c>
      <c r="AB91" s="15">
        <v>20</v>
      </c>
      <c r="AC91" s="15">
        <v>30</v>
      </c>
    </row>
    <row r="92" spans="1:45" ht="20.399999999999999" customHeight="1" thickBot="1" x14ac:dyDescent="0.35">
      <c r="A92" s="123"/>
      <c r="B92" s="561"/>
      <c r="C92" s="484"/>
      <c r="D92" s="480"/>
      <c r="E92" s="480"/>
      <c r="F92" s="473"/>
      <c r="G92" s="473"/>
      <c r="H92" s="389"/>
      <c r="I92" s="389"/>
      <c r="J92" s="389"/>
      <c r="K92" s="24" t="s">
        <v>19</v>
      </c>
      <c r="L92" s="49"/>
      <c r="M92" s="49"/>
      <c r="N92" s="49"/>
      <c r="O92" s="49"/>
      <c r="P92" s="49">
        <f>P90+P91</f>
        <v>2.5</v>
      </c>
      <c r="Q92" s="49">
        <f t="shared" ref="Q92:Y92" si="38">Q90+Q91</f>
        <v>2.5</v>
      </c>
      <c r="R92" s="49">
        <f t="shared" si="38"/>
        <v>0</v>
      </c>
      <c r="S92" s="49">
        <f t="shared" si="38"/>
        <v>0</v>
      </c>
      <c r="T92" s="270"/>
      <c r="U92" s="270"/>
      <c r="V92" s="270"/>
      <c r="W92" s="270"/>
      <c r="X92" s="49">
        <f t="shared" si="38"/>
        <v>5</v>
      </c>
      <c r="Y92" s="49">
        <f t="shared" si="38"/>
        <v>8</v>
      </c>
      <c r="Z92" s="429" t="s">
        <v>16</v>
      </c>
      <c r="AA92" s="430"/>
      <c r="AB92" s="430"/>
      <c r="AC92" s="431"/>
    </row>
    <row r="93" spans="1:45" ht="19.95" customHeight="1" thickBot="1" x14ac:dyDescent="0.35">
      <c r="A93" s="123"/>
      <c r="B93" s="561"/>
      <c r="C93" s="484"/>
      <c r="D93" s="480"/>
      <c r="E93" s="480"/>
      <c r="F93" s="176"/>
      <c r="G93" s="487" t="s">
        <v>21</v>
      </c>
      <c r="H93" s="474"/>
      <c r="I93" s="474"/>
      <c r="J93" s="474"/>
      <c r="K93" s="475"/>
      <c r="L93" s="175"/>
      <c r="M93" s="175"/>
      <c r="N93" s="175"/>
      <c r="O93" s="175"/>
      <c r="P93" s="175">
        <f>P92</f>
        <v>2.5</v>
      </c>
      <c r="Q93" s="175">
        <f t="shared" ref="Q93:Y93" si="39">Q92</f>
        <v>2.5</v>
      </c>
      <c r="R93" s="175">
        <f t="shared" si="39"/>
        <v>0</v>
      </c>
      <c r="S93" s="175">
        <f t="shared" si="39"/>
        <v>0</v>
      </c>
      <c r="T93" s="289"/>
      <c r="U93" s="289"/>
      <c r="V93" s="289"/>
      <c r="W93" s="289"/>
      <c r="X93" s="175">
        <f t="shared" si="39"/>
        <v>5</v>
      </c>
      <c r="Y93" s="175">
        <f t="shared" si="39"/>
        <v>8</v>
      </c>
      <c r="Z93" s="476" t="s">
        <v>16</v>
      </c>
      <c r="AA93" s="477"/>
      <c r="AB93" s="477"/>
      <c r="AC93" s="478"/>
    </row>
    <row r="94" spans="1:45" ht="25.5" customHeight="1" x14ac:dyDescent="0.3">
      <c r="A94" s="123"/>
      <c r="B94" s="562"/>
      <c r="C94" s="485"/>
      <c r="D94" s="481"/>
      <c r="E94" s="481"/>
      <c r="F94" s="472" t="s">
        <v>110</v>
      </c>
      <c r="G94" s="472"/>
      <c r="H94" s="387" t="s">
        <v>111</v>
      </c>
      <c r="I94" s="488" t="s">
        <v>115</v>
      </c>
      <c r="J94" s="387" t="s">
        <v>30</v>
      </c>
      <c r="K94" s="47" t="s">
        <v>18</v>
      </c>
      <c r="L94" s="48"/>
      <c r="M94" s="48"/>
      <c r="N94" s="48"/>
      <c r="O94" s="48"/>
      <c r="P94" s="48">
        <v>3</v>
      </c>
      <c r="Q94" s="48">
        <v>3</v>
      </c>
      <c r="R94" s="48">
        <v>0</v>
      </c>
      <c r="S94" s="48">
        <v>0</v>
      </c>
      <c r="T94" s="275">
        <f t="shared" ref="T94" si="40">U94+W94</f>
        <v>2</v>
      </c>
      <c r="U94" s="275">
        <v>2</v>
      </c>
      <c r="V94" s="275"/>
      <c r="W94" s="275"/>
      <c r="X94" s="48">
        <v>5</v>
      </c>
      <c r="Y94" s="48">
        <v>5</v>
      </c>
      <c r="Z94" s="38" t="s">
        <v>113</v>
      </c>
      <c r="AA94" s="47">
        <v>1</v>
      </c>
      <c r="AB94" s="47">
        <v>2</v>
      </c>
      <c r="AC94" s="47">
        <v>2</v>
      </c>
    </row>
    <row r="95" spans="1:45" ht="20.25" customHeight="1" thickBot="1" x14ac:dyDescent="0.35">
      <c r="A95" s="218">
        <v>2</v>
      </c>
      <c r="B95" s="238">
        <v>3</v>
      </c>
      <c r="C95" s="238">
        <v>2</v>
      </c>
      <c r="D95" s="239">
        <v>1</v>
      </c>
      <c r="E95" s="240">
        <v>6</v>
      </c>
      <c r="F95" s="472"/>
      <c r="G95" s="472"/>
      <c r="H95" s="389"/>
      <c r="I95" s="489"/>
      <c r="J95" s="389"/>
      <c r="K95" s="24" t="s">
        <v>19</v>
      </c>
      <c r="L95" s="50"/>
      <c r="M95" s="50"/>
      <c r="N95" s="50"/>
      <c r="O95" s="50"/>
      <c r="P95" s="50">
        <f>P94</f>
        <v>3</v>
      </c>
      <c r="Q95" s="50">
        <f t="shared" ref="Q95:Y95" si="41">Q94</f>
        <v>3</v>
      </c>
      <c r="R95" s="50">
        <f t="shared" si="41"/>
        <v>0</v>
      </c>
      <c r="S95" s="50">
        <f t="shared" si="41"/>
        <v>0</v>
      </c>
      <c r="T95" s="287"/>
      <c r="U95" s="287"/>
      <c r="V95" s="287"/>
      <c r="W95" s="287"/>
      <c r="X95" s="50">
        <f t="shared" si="41"/>
        <v>5</v>
      </c>
      <c r="Y95" s="50">
        <f t="shared" si="41"/>
        <v>5</v>
      </c>
      <c r="Z95" s="457"/>
      <c r="AA95" s="458"/>
      <c r="AB95" s="458"/>
      <c r="AC95" s="459"/>
    </row>
    <row r="96" spans="1:45" ht="28.5" customHeight="1" x14ac:dyDescent="0.3">
      <c r="A96" s="123"/>
      <c r="B96" s="560"/>
      <c r="C96" s="483"/>
      <c r="D96" s="482"/>
      <c r="E96" s="479"/>
      <c r="F96" s="472"/>
      <c r="G96" s="472"/>
      <c r="H96" s="387" t="s">
        <v>112</v>
      </c>
      <c r="I96" s="470" t="s">
        <v>114</v>
      </c>
      <c r="J96" s="387" t="s">
        <v>30</v>
      </c>
      <c r="K96" s="47" t="s">
        <v>18</v>
      </c>
      <c r="L96" s="48"/>
      <c r="M96" s="48"/>
      <c r="N96" s="48"/>
      <c r="O96" s="48"/>
      <c r="P96" s="48">
        <v>2</v>
      </c>
      <c r="Q96" s="48">
        <v>2</v>
      </c>
      <c r="R96" s="48">
        <v>0</v>
      </c>
      <c r="S96" s="48">
        <v>0</v>
      </c>
      <c r="T96" s="275">
        <f t="shared" ref="T96" si="42">U96+W96</f>
        <v>1</v>
      </c>
      <c r="U96" s="275">
        <v>1</v>
      </c>
      <c r="V96" s="275"/>
      <c r="W96" s="275"/>
      <c r="X96" s="48">
        <v>2</v>
      </c>
      <c r="Y96" s="48">
        <v>4</v>
      </c>
      <c r="Z96" s="38" t="s">
        <v>116</v>
      </c>
      <c r="AA96" s="47">
        <v>1</v>
      </c>
      <c r="AB96" s="47">
        <v>1</v>
      </c>
      <c r="AC96" s="47">
        <v>1</v>
      </c>
    </row>
    <row r="97" spans="1:29" ht="16.95" customHeight="1" thickBot="1" x14ac:dyDescent="0.35">
      <c r="A97" s="123"/>
      <c r="B97" s="480"/>
      <c r="C97" s="480"/>
      <c r="D97" s="480"/>
      <c r="E97" s="480"/>
      <c r="F97" s="473"/>
      <c r="G97" s="473"/>
      <c r="H97" s="389"/>
      <c r="I97" s="471"/>
      <c r="J97" s="389"/>
      <c r="K97" s="24" t="s">
        <v>19</v>
      </c>
      <c r="L97" s="50"/>
      <c r="M97" s="50"/>
      <c r="N97" s="50"/>
      <c r="O97" s="50"/>
      <c r="P97" s="50">
        <f>P96</f>
        <v>2</v>
      </c>
      <c r="Q97" s="50">
        <f t="shared" ref="Q97:Y97" si="43">Q96</f>
        <v>2</v>
      </c>
      <c r="R97" s="50">
        <f t="shared" si="43"/>
        <v>0</v>
      </c>
      <c r="S97" s="50">
        <f t="shared" si="43"/>
        <v>0</v>
      </c>
      <c r="T97" s="287"/>
      <c r="U97" s="287"/>
      <c r="V97" s="287"/>
      <c r="W97" s="287"/>
      <c r="X97" s="50">
        <f t="shared" si="43"/>
        <v>2</v>
      </c>
      <c r="Y97" s="50">
        <f t="shared" si="43"/>
        <v>4</v>
      </c>
      <c r="Z97" s="457"/>
      <c r="AA97" s="458"/>
      <c r="AB97" s="458"/>
      <c r="AC97" s="459"/>
    </row>
    <row r="98" spans="1:29" ht="26.25" customHeight="1" thickBot="1" x14ac:dyDescent="0.35">
      <c r="A98" s="123"/>
      <c r="B98" s="147"/>
      <c r="C98" s="182"/>
      <c r="D98" s="53"/>
      <c r="E98" s="129"/>
      <c r="F98" s="177"/>
      <c r="G98" s="474" t="s">
        <v>21</v>
      </c>
      <c r="H98" s="474"/>
      <c r="I98" s="474"/>
      <c r="J98" s="474"/>
      <c r="K98" s="475"/>
      <c r="L98" s="175"/>
      <c r="M98" s="175"/>
      <c r="N98" s="175"/>
      <c r="O98" s="175"/>
      <c r="P98" s="175">
        <f>P95+P97</f>
        <v>5</v>
      </c>
      <c r="Q98" s="175">
        <f t="shared" ref="Q98:Y98" si="44">Q95+Q97</f>
        <v>5</v>
      </c>
      <c r="R98" s="175">
        <f t="shared" si="44"/>
        <v>0</v>
      </c>
      <c r="S98" s="175">
        <f t="shared" si="44"/>
        <v>0</v>
      </c>
      <c r="T98" s="289"/>
      <c r="U98" s="289"/>
      <c r="V98" s="289"/>
      <c r="W98" s="289"/>
      <c r="X98" s="175">
        <f t="shared" si="44"/>
        <v>7</v>
      </c>
      <c r="Y98" s="175">
        <f t="shared" si="44"/>
        <v>9</v>
      </c>
      <c r="Z98" s="476" t="s">
        <v>16</v>
      </c>
      <c r="AA98" s="477"/>
      <c r="AB98" s="477"/>
      <c r="AC98" s="478"/>
    </row>
    <row r="99" spans="1:29" ht="19.95" customHeight="1" thickBot="1" x14ac:dyDescent="0.35">
      <c r="A99" s="241">
        <v>2</v>
      </c>
      <c r="B99" s="242">
        <v>3</v>
      </c>
      <c r="C99" s="243">
        <v>2</v>
      </c>
      <c r="D99" s="244">
        <v>1</v>
      </c>
      <c r="E99" s="490" t="s">
        <v>36</v>
      </c>
      <c r="F99" s="491"/>
      <c r="G99" s="491"/>
      <c r="H99" s="491"/>
      <c r="I99" s="491"/>
      <c r="J99" s="491"/>
      <c r="K99" s="492"/>
      <c r="L99" s="54"/>
      <c r="M99" s="54"/>
      <c r="N99" s="54"/>
      <c r="O99" s="54"/>
      <c r="P99" s="55">
        <f>P40+P65+P78+P89+P93+P98</f>
        <v>2995.1999999999994</v>
      </c>
      <c r="Q99" s="55">
        <f>Q40+Q65+Q78+Q89+Q93+Q98</f>
        <v>2802.4</v>
      </c>
      <c r="R99" s="55">
        <f>R40+R65+R78+R89+R93+R98</f>
        <v>1979.6999999999998</v>
      </c>
      <c r="S99" s="55">
        <f>S40+S65+S78+S89+S93+S98</f>
        <v>192.79999999999998</v>
      </c>
      <c r="T99" s="290"/>
      <c r="U99" s="290"/>
      <c r="V99" s="290"/>
      <c r="W99" s="290"/>
      <c r="X99" s="55">
        <f>X40+X65+X78+X89+X93+X98</f>
        <v>2754.5</v>
      </c>
      <c r="Y99" s="55">
        <f>Y40+Y65+Y78+Y89+Y93+Y98</f>
        <v>2793.3999999999996</v>
      </c>
      <c r="Z99" s="463"/>
      <c r="AA99" s="464"/>
      <c r="AB99" s="464"/>
      <c r="AC99" s="465"/>
    </row>
    <row r="100" spans="1:29" s="76" customFormat="1" ht="20.25" customHeight="1" thickBot="1" x14ac:dyDescent="0.3">
      <c r="A100" s="245">
        <v>2</v>
      </c>
      <c r="B100" s="246">
        <v>3</v>
      </c>
      <c r="C100" s="247">
        <v>2</v>
      </c>
      <c r="D100" s="460" t="s">
        <v>38</v>
      </c>
      <c r="E100" s="460"/>
      <c r="F100" s="460"/>
      <c r="G100" s="460"/>
      <c r="H100" s="460"/>
      <c r="I100" s="460"/>
      <c r="J100" s="460"/>
      <c r="K100" s="461"/>
      <c r="L100" s="183"/>
      <c r="M100" s="183"/>
      <c r="N100" s="183"/>
      <c r="O100" s="183"/>
      <c r="P100" s="184">
        <f>P99</f>
        <v>2995.1999999999994</v>
      </c>
      <c r="Q100" s="184">
        <f t="shared" ref="Q100:Y101" si="45">Q99</f>
        <v>2802.4</v>
      </c>
      <c r="R100" s="184">
        <f t="shared" si="45"/>
        <v>1979.6999999999998</v>
      </c>
      <c r="S100" s="184">
        <f t="shared" si="45"/>
        <v>192.79999999999998</v>
      </c>
      <c r="T100" s="291"/>
      <c r="U100" s="291"/>
      <c r="V100" s="291"/>
      <c r="W100" s="291"/>
      <c r="X100" s="183">
        <f t="shared" si="45"/>
        <v>2754.5</v>
      </c>
      <c r="Y100" s="183">
        <f t="shared" si="45"/>
        <v>2793.3999999999996</v>
      </c>
      <c r="Z100" s="185"/>
      <c r="AA100" s="185"/>
      <c r="AB100" s="185"/>
      <c r="AC100" s="186"/>
    </row>
    <row r="101" spans="1:29" s="76" customFormat="1" ht="15.6" x14ac:dyDescent="0.3">
      <c r="A101" s="187">
        <v>2</v>
      </c>
      <c r="B101" s="188">
        <v>3</v>
      </c>
      <c r="C101" s="462" t="s">
        <v>117</v>
      </c>
      <c r="D101" s="462"/>
      <c r="E101" s="462"/>
      <c r="F101" s="462"/>
      <c r="G101" s="462"/>
      <c r="H101" s="462"/>
      <c r="I101" s="462"/>
      <c r="J101" s="462"/>
      <c r="K101" s="462"/>
      <c r="L101" s="178"/>
      <c r="M101" s="178"/>
      <c r="N101" s="178"/>
      <c r="O101" s="178"/>
      <c r="P101" s="181">
        <f>P100</f>
        <v>2995.1999999999994</v>
      </c>
      <c r="Q101" s="181">
        <f t="shared" si="45"/>
        <v>2802.4</v>
      </c>
      <c r="R101" s="181">
        <f t="shared" si="45"/>
        <v>1979.6999999999998</v>
      </c>
      <c r="S101" s="181">
        <f t="shared" si="45"/>
        <v>192.79999999999998</v>
      </c>
      <c r="T101" s="292"/>
      <c r="U101" s="292"/>
      <c r="V101" s="292"/>
      <c r="W101" s="292"/>
      <c r="X101" s="178">
        <f t="shared" si="45"/>
        <v>2754.5</v>
      </c>
      <c r="Y101" s="178">
        <f t="shared" si="45"/>
        <v>2793.3999999999996</v>
      </c>
      <c r="Z101" s="179"/>
      <c r="AA101" s="179"/>
      <c r="AB101" s="179"/>
      <c r="AC101" s="180"/>
    </row>
    <row r="102" spans="1:29" ht="15.6" x14ac:dyDescent="0.3">
      <c r="A102" s="193">
        <v>2</v>
      </c>
      <c r="B102" s="194">
        <v>2</v>
      </c>
      <c r="C102" s="466" t="s">
        <v>118</v>
      </c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7"/>
    </row>
    <row r="103" spans="1:29" x14ac:dyDescent="0.3">
      <c r="A103" s="58">
        <v>2</v>
      </c>
      <c r="B103" s="138">
        <v>2</v>
      </c>
      <c r="C103" s="192">
        <v>2</v>
      </c>
      <c r="D103" s="468" t="s">
        <v>121</v>
      </c>
      <c r="E103" s="468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  <c r="T103" s="469"/>
      <c r="U103" s="469"/>
      <c r="V103" s="469"/>
      <c r="W103" s="469"/>
      <c r="X103" s="469"/>
      <c r="Y103" s="469"/>
      <c r="Z103" s="469"/>
      <c r="AA103" s="469"/>
      <c r="AB103" s="469"/>
      <c r="AC103" s="469"/>
    </row>
    <row r="104" spans="1:29" x14ac:dyDescent="0.3">
      <c r="A104" s="57">
        <v>2</v>
      </c>
      <c r="B104" s="137">
        <v>2</v>
      </c>
      <c r="C104" s="137">
        <v>2</v>
      </c>
      <c r="D104" s="56">
        <v>3</v>
      </c>
      <c r="E104" s="191"/>
      <c r="F104" s="493" t="s">
        <v>119</v>
      </c>
      <c r="G104" s="494"/>
      <c r="H104" s="494"/>
      <c r="I104" s="494"/>
      <c r="J104" s="494"/>
      <c r="K104" s="494"/>
      <c r="L104" s="494"/>
      <c r="M104" s="494"/>
      <c r="N104" s="494"/>
      <c r="O104" s="494"/>
      <c r="P104" s="494"/>
      <c r="Q104" s="494"/>
      <c r="R104" s="494"/>
      <c r="S104" s="494"/>
      <c r="T104" s="494"/>
      <c r="U104" s="494"/>
      <c r="V104" s="494"/>
      <c r="W104" s="494"/>
      <c r="X104" s="494"/>
      <c r="Y104" s="494"/>
      <c r="Z104" s="494"/>
      <c r="AA104" s="494"/>
      <c r="AB104" s="494"/>
      <c r="AC104" s="495"/>
    </row>
    <row r="105" spans="1:29" ht="19.2" customHeight="1" x14ac:dyDescent="0.3">
      <c r="A105" s="582">
        <v>2</v>
      </c>
      <c r="B105" s="573">
        <v>2</v>
      </c>
      <c r="C105" s="573">
        <v>2</v>
      </c>
      <c r="D105" s="572">
        <v>3</v>
      </c>
      <c r="E105" s="569">
        <v>1</v>
      </c>
      <c r="F105" s="600" t="s">
        <v>120</v>
      </c>
      <c r="G105" s="601"/>
      <c r="H105" s="496" t="s">
        <v>122</v>
      </c>
      <c r="I105" s="496" t="s">
        <v>157</v>
      </c>
      <c r="J105" s="496" t="s">
        <v>159</v>
      </c>
      <c r="K105" s="101" t="s">
        <v>18</v>
      </c>
      <c r="L105" s="103"/>
      <c r="M105" s="103"/>
      <c r="N105" s="103"/>
      <c r="O105" s="103"/>
      <c r="P105" s="135">
        <f>SUM(Q105+S105)</f>
        <v>272.5</v>
      </c>
      <c r="Q105" s="112">
        <v>137.5</v>
      </c>
      <c r="R105" s="112">
        <v>0</v>
      </c>
      <c r="S105" s="112">
        <v>135</v>
      </c>
      <c r="T105" s="293">
        <f t="shared" ref="T105" si="46">U105+W105</f>
        <v>57.5</v>
      </c>
      <c r="U105" s="293">
        <v>2.5</v>
      </c>
      <c r="V105" s="293"/>
      <c r="W105" s="293">
        <v>55</v>
      </c>
      <c r="X105" s="107">
        <v>102.5</v>
      </c>
      <c r="Y105" s="107">
        <v>102.5</v>
      </c>
      <c r="Z105" s="18" t="s">
        <v>123</v>
      </c>
      <c r="AA105" s="262">
        <v>4</v>
      </c>
      <c r="AB105" s="15">
        <v>4</v>
      </c>
      <c r="AC105" s="15">
        <v>4</v>
      </c>
    </row>
    <row r="106" spans="1:29" ht="30" customHeight="1" x14ac:dyDescent="0.3">
      <c r="A106" s="583"/>
      <c r="B106" s="570"/>
      <c r="C106" s="574"/>
      <c r="D106" s="570"/>
      <c r="E106" s="570"/>
      <c r="F106" s="602"/>
      <c r="G106" s="603"/>
      <c r="H106" s="496"/>
      <c r="I106" s="496"/>
      <c r="J106" s="496"/>
      <c r="K106" s="101" t="s">
        <v>27</v>
      </c>
      <c r="L106" s="103"/>
      <c r="M106" s="103"/>
      <c r="N106" s="103"/>
      <c r="O106" s="103"/>
      <c r="P106" s="108">
        <v>0</v>
      </c>
      <c r="Q106" s="108">
        <v>0</v>
      </c>
      <c r="R106" s="108">
        <v>0</v>
      </c>
      <c r="S106" s="108">
        <v>0</v>
      </c>
      <c r="T106" s="294"/>
      <c r="U106" s="295"/>
      <c r="V106" s="295"/>
      <c r="W106" s="295"/>
      <c r="X106" s="107">
        <v>0</v>
      </c>
      <c r="Y106" s="107">
        <v>0</v>
      </c>
      <c r="Z106" s="18" t="s">
        <v>124</v>
      </c>
      <c r="AA106" s="262">
        <v>4</v>
      </c>
      <c r="AB106" s="15">
        <v>1</v>
      </c>
      <c r="AC106" s="15">
        <v>1</v>
      </c>
    </row>
    <row r="107" spans="1:29" ht="24.6" customHeight="1" thickBot="1" x14ac:dyDescent="0.35">
      <c r="A107" s="584"/>
      <c r="B107" s="571"/>
      <c r="C107" s="575"/>
      <c r="D107" s="571"/>
      <c r="E107" s="571"/>
      <c r="F107" s="602"/>
      <c r="G107" s="603"/>
      <c r="H107" s="496"/>
      <c r="I107" s="496"/>
      <c r="J107" s="496"/>
      <c r="K107" s="24" t="s">
        <v>19</v>
      </c>
      <c r="L107" s="24"/>
      <c r="M107" s="24"/>
      <c r="N107" s="24"/>
      <c r="O107" s="24"/>
      <c r="P107" s="63">
        <f>P105</f>
        <v>272.5</v>
      </c>
      <c r="Q107" s="63">
        <f t="shared" ref="Q107:Y107" si="47">Q105</f>
        <v>137.5</v>
      </c>
      <c r="R107" s="63">
        <f t="shared" si="47"/>
        <v>0</v>
      </c>
      <c r="S107" s="63">
        <f t="shared" si="47"/>
        <v>135</v>
      </c>
      <c r="T107" s="296"/>
      <c r="U107" s="296"/>
      <c r="V107" s="296"/>
      <c r="W107" s="296"/>
      <c r="X107" s="63">
        <f t="shared" si="47"/>
        <v>102.5</v>
      </c>
      <c r="Y107" s="63">
        <f t="shared" si="47"/>
        <v>102.5</v>
      </c>
      <c r="Z107" s="497" t="s">
        <v>16</v>
      </c>
      <c r="AA107" s="497"/>
      <c r="AB107" s="497"/>
      <c r="AC107" s="497"/>
    </row>
    <row r="108" spans="1:29" ht="1.2" customHeight="1" x14ac:dyDescent="0.3">
      <c r="A108" s="130"/>
      <c r="B108" s="139"/>
      <c r="C108" s="199"/>
      <c r="D108" s="131"/>
      <c r="E108" s="133"/>
      <c r="F108" s="602"/>
      <c r="G108" s="603"/>
      <c r="H108" s="496" t="s">
        <v>125</v>
      </c>
      <c r="I108" s="496" t="s">
        <v>158</v>
      </c>
      <c r="J108" s="496" t="s">
        <v>159</v>
      </c>
      <c r="K108" s="400" t="s">
        <v>18</v>
      </c>
      <c r="L108" s="434"/>
      <c r="M108" s="434"/>
      <c r="N108" s="434"/>
      <c r="O108" s="434"/>
      <c r="P108" s="397">
        <v>0</v>
      </c>
      <c r="Q108" s="397">
        <v>0</v>
      </c>
      <c r="R108" s="397">
        <v>0</v>
      </c>
      <c r="S108" s="397">
        <v>0</v>
      </c>
      <c r="T108" s="580"/>
      <c r="U108" s="580"/>
      <c r="V108" s="580"/>
      <c r="W108" s="580"/>
      <c r="X108" s="360">
        <v>0</v>
      </c>
      <c r="Y108" s="360">
        <v>400</v>
      </c>
      <c r="Z108" s="389" t="s">
        <v>126</v>
      </c>
      <c r="AA108" s="578">
        <v>0</v>
      </c>
      <c r="AB108" s="434">
        <v>0</v>
      </c>
      <c r="AC108" s="434">
        <v>1</v>
      </c>
    </row>
    <row r="109" spans="1:29" ht="26.4" customHeight="1" x14ac:dyDescent="0.3">
      <c r="A109" s="592">
        <v>2</v>
      </c>
      <c r="B109" s="589">
        <v>2</v>
      </c>
      <c r="C109" s="589">
        <v>2</v>
      </c>
      <c r="D109" s="588">
        <v>3</v>
      </c>
      <c r="E109" s="585">
        <v>2</v>
      </c>
      <c r="F109" s="602"/>
      <c r="G109" s="603"/>
      <c r="H109" s="496"/>
      <c r="I109" s="496"/>
      <c r="J109" s="496"/>
      <c r="K109" s="500"/>
      <c r="L109" s="498"/>
      <c r="M109" s="498"/>
      <c r="N109" s="498"/>
      <c r="O109" s="498"/>
      <c r="P109" s="499"/>
      <c r="Q109" s="499"/>
      <c r="R109" s="499"/>
      <c r="S109" s="499"/>
      <c r="T109" s="581"/>
      <c r="U109" s="581"/>
      <c r="V109" s="581"/>
      <c r="W109" s="581"/>
      <c r="X109" s="577"/>
      <c r="Y109" s="577"/>
      <c r="Z109" s="496"/>
      <c r="AA109" s="579"/>
      <c r="AB109" s="498"/>
      <c r="AC109" s="498"/>
    </row>
    <row r="110" spans="1:29" ht="15" thickBot="1" x14ac:dyDescent="0.35">
      <c r="A110" s="593"/>
      <c r="B110" s="586"/>
      <c r="C110" s="590"/>
      <c r="D110" s="586"/>
      <c r="E110" s="586"/>
      <c r="F110" s="602"/>
      <c r="G110" s="603"/>
      <c r="H110" s="496"/>
      <c r="I110" s="496"/>
      <c r="J110" s="496"/>
      <c r="K110" s="24" t="s">
        <v>19</v>
      </c>
      <c r="L110" s="24"/>
      <c r="M110" s="24"/>
      <c r="N110" s="24"/>
      <c r="O110" s="24"/>
      <c r="P110" s="63">
        <f>P108</f>
        <v>0</v>
      </c>
      <c r="Q110" s="63">
        <f t="shared" ref="Q110:Y110" si="48">Q108</f>
        <v>0</v>
      </c>
      <c r="R110" s="63">
        <f t="shared" si="48"/>
        <v>0</v>
      </c>
      <c r="S110" s="63">
        <f t="shared" si="48"/>
        <v>0</v>
      </c>
      <c r="T110" s="296"/>
      <c r="U110" s="296"/>
      <c r="V110" s="296"/>
      <c r="W110" s="296"/>
      <c r="X110" s="63">
        <f t="shared" si="48"/>
        <v>0</v>
      </c>
      <c r="Y110" s="63">
        <f t="shared" si="48"/>
        <v>400</v>
      </c>
      <c r="Z110" s="497" t="s">
        <v>16</v>
      </c>
      <c r="AA110" s="497"/>
      <c r="AB110" s="497"/>
      <c r="AC110" s="497"/>
    </row>
    <row r="111" spans="1:29" ht="17.399999999999999" customHeight="1" x14ac:dyDescent="0.3">
      <c r="A111" s="593"/>
      <c r="B111" s="586"/>
      <c r="C111" s="590"/>
      <c r="D111" s="586"/>
      <c r="E111" s="586"/>
      <c r="F111" s="602"/>
      <c r="G111" s="603"/>
      <c r="H111" s="496" t="s">
        <v>130</v>
      </c>
      <c r="I111" s="496" t="s">
        <v>134</v>
      </c>
      <c r="J111" s="496" t="s">
        <v>39</v>
      </c>
      <c r="K111" s="61" t="s">
        <v>18</v>
      </c>
      <c r="L111" s="59"/>
      <c r="M111" s="59"/>
      <c r="N111" s="59"/>
      <c r="O111" s="59"/>
      <c r="P111" s="109">
        <v>1.4</v>
      </c>
      <c r="Q111" s="109">
        <v>1.4</v>
      </c>
      <c r="R111" s="109">
        <v>0</v>
      </c>
      <c r="S111" s="109">
        <v>0</v>
      </c>
      <c r="T111" s="293">
        <f t="shared" ref="T111" si="49">U111+W111</f>
        <v>1.4</v>
      </c>
      <c r="U111" s="293">
        <v>1.4</v>
      </c>
      <c r="V111" s="293"/>
      <c r="W111" s="293"/>
      <c r="X111" s="109">
        <v>1.5</v>
      </c>
      <c r="Y111" s="109">
        <v>2</v>
      </c>
      <c r="Z111" s="60" t="s">
        <v>131</v>
      </c>
      <c r="AA111" s="263">
        <v>6</v>
      </c>
      <c r="AB111" s="110">
        <v>6</v>
      </c>
      <c r="AC111" s="110">
        <v>6</v>
      </c>
    </row>
    <row r="112" spans="1:29" ht="15" thickBot="1" x14ac:dyDescent="0.35">
      <c r="A112" s="593"/>
      <c r="B112" s="586"/>
      <c r="C112" s="590"/>
      <c r="D112" s="586"/>
      <c r="E112" s="586"/>
      <c r="F112" s="602"/>
      <c r="G112" s="603"/>
      <c r="H112" s="387"/>
      <c r="I112" s="387"/>
      <c r="J112" s="387"/>
      <c r="K112" s="24" t="s">
        <v>19</v>
      </c>
      <c r="L112" s="24"/>
      <c r="M112" s="24"/>
      <c r="N112" s="24"/>
      <c r="O112" s="24"/>
      <c r="P112" s="63">
        <f>P111</f>
        <v>1.4</v>
      </c>
      <c r="Q112" s="63">
        <f t="shared" ref="Q112:Y112" si="50">Q111</f>
        <v>1.4</v>
      </c>
      <c r="R112" s="63">
        <f t="shared" si="50"/>
        <v>0</v>
      </c>
      <c r="S112" s="63">
        <f t="shared" si="50"/>
        <v>0</v>
      </c>
      <c r="T112" s="296"/>
      <c r="U112" s="296"/>
      <c r="V112" s="296"/>
      <c r="W112" s="296"/>
      <c r="X112" s="63">
        <f t="shared" si="50"/>
        <v>1.5</v>
      </c>
      <c r="Y112" s="63">
        <f t="shared" si="50"/>
        <v>2</v>
      </c>
      <c r="Z112" s="497" t="s">
        <v>16</v>
      </c>
      <c r="AA112" s="497"/>
      <c r="AB112" s="497"/>
      <c r="AC112" s="497"/>
    </row>
    <row r="113" spans="1:45" s="1" customFormat="1" ht="22.5" customHeight="1" thickBot="1" x14ac:dyDescent="0.35">
      <c r="A113" s="593"/>
      <c r="B113" s="586"/>
      <c r="C113" s="590"/>
      <c r="D113" s="586"/>
      <c r="E113" s="586"/>
      <c r="F113" s="576" t="s">
        <v>21</v>
      </c>
      <c r="G113" s="576"/>
      <c r="H113" s="509"/>
      <c r="I113" s="509"/>
      <c r="J113" s="510"/>
      <c r="K113" s="190"/>
      <c r="L113" s="190"/>
      <c r="M113" s="190"/>
      <c r="N113" s="190"/>
      <c r="O113" s="190"/>
      <c r="P113" s="175">
        <f>SUM(P107+P110+P112)</f>
        <v>273.89999999999998</v>
      </c>
      <c r="Q113" s="175">
        <f t="shared" ref="Q113:Y113" si="51">SUM(Q107+Q110+Q112)</f>
        <v>138.9</v>
      </c>
      <c r="R113" s="175">
        <f t="shared" si="51"/>
        <v>0</v>
      </c>
      <c r="S113" s="175">
        <f t="shared" si="51"/>
        <v>135</v>
      </c>
      <c r="T113" s="297"/>
      <c r="U113" s="297"/>
      <c r="V113" s="297"/>
      <c r="W113" s="297"/>
      <c r="X113" s="175">
        <f t="shared" si="51"/>
        <v>104</v>
      </c>
      <c r="Y113" s="175">
        <f t="shared" si="51"/>
        <v>504.5</v>
      </c>
      <c r="Z113" s="566"/>
      <c r="AA113" s="567"/>
      <c r="AB113" s="567"/>
      <c r="AC113" s="568"/>
    </row>
    <row r="114" spans="1:45" x14ac:dyDescent="0.3">
      <c r="A114" s="593"/>
      <c r="B114" s="586"/>
      <c r="C114" s="590"/>
      <c r="D114" s="586"/>
      <c r="E114" s="586"/>
      <c r="F114" s="595" t="s">
        <v>132</v>
      </c>
      <c r="G114" s="596"/>
      <c r="H114" s="389" t="s">
        <v>133</v>
      </c>
      <c r="I114" s="389" t="s">
        <v>73</v>
      </c>
      <c r="J114" s="389" t="s">
        <v>39</v>
      </c>
      <c r="K114" s="121" t="s">
        <v>18</v>
      </c>
      <c r="L114" s="32"/>
      <c r="M114" s="32"/>
      <c r="N114" s="120"/>
      <c r="O114" s="120"/>
      <c r="P114" s="73">
        <v>37.5</v>
      </c>
      <c r="Q114" s="73">
        <v>37.5</v>
      </c>
      <c r="R114" s="73">
        <v>0</v>
      </c>
      <c r="S114" s="73">
        <v>0</v>
      </c>
      <c r="T114" s="293">
        <f t="shared" ref="T114" si="52">U114+W114</f>
        <v>32</v>
      </c>
      <c r="U114" s="293">
        <v>32</v>
      </c>
      <c r="V114" s="293"/>
      <c r="W114" s="293"/>
      <c r="X114" s="128">
        <v>35</v>
      </c>
      <c r="Y114" s="128">
        <v>40</v>
      </c>
      <c r="Z114" s="441" t="s">
        <v>32</v>
      </c>
      <c r="AA114" s="604">
        <f>10+4+1</f>
        <v>15</v>
      </c>
      <c r="AB114" s="432">
        <v>16</v>
      </c>
      <c r="AC114" s="432">
        <v>17</v>
      </c>
    </row>
    <row r="115" spans="1:45" x14ac:dyDescent="0.3">
      <c r="A115" s="593"/>
      <c r="B115" s="586"/>
      <c r="C115" s="590"/>
      <c r="D115" s="586"/>
      <c r="E115" s="586"/>
      <c r="F115" s="595"/>
      <c r="G115" s="596"/>
      <c r="H115" s="389"/>
      <c r="I115" s="389"/>
      <c r="J115" s="389"/>
      <c r="K115" s="126" t="s">
        <v>27</v>
      </c>
      <c r="L115" s="111"/>
      <c r="M115" s="111"/>
      <c r="N115" s="125"/>
      <c r="O115" s="125"/>
      <c r="P115" s="51">
        <v>16</v>
      </c>
      <c r="Q115" s="51">
        <v>16</v>
      </c>
      <c r="R115" s="51">
        <v>0</v>
      </c>
      <c r="S115" s="51">
        <v>0</v>
      </c>
      <c r="T115" s="298"/>
      <c r="U115" s="298"/>
      <c r="V115" s="298"/>
      <c r="W115" s="298"/>
      <c r="X115" s="127">
        <v>16</v>
      </c>
      <c r="Y115" s="127">
        <v>16</v>
      </c>
      <c r="Z115" s="389"/>
      <c r="AA115" s="605"/>
      <c r="AB115" s="434"/>
      <c r="AC115" s="434"/>
      <c r="AE115" t="s">
        <v>160</v>
      </c>
    </row>
    <row r="116" spans="1:45" ht="15" thickBot="1" x14ac:dyDescent="0.35">
      <c r="A116" s="593"/>
      <c r="B116" s="586"/>
      <c r="C116" s="590"/>
      <c r="D116" s="586"/>
      <c r="E116" s="586"/>
      <c r="F116" s="597"/>
      <c r="G116" s="596"/>
      <c r="H116" s="496"/>
      <c r="I116" s="496"/>
      <c r="J116" s="496"/>
      <c r="K116" s="118" t="s">
        <v>19</v>
      </c>
      <c r="L116" s="36"/>
      <c r="M116" s="36"/>
      <c r="N116" s="36"/>
      <c r="O116" s="36"/>
      <c r="P116" s="200">
        <f>SUM(P114:P115)</f>
        <v>53.5</v>
      </c>
      <c r="Q116" s="200">
        <f>Q115+Q114</f>
        <v>53.5</v>
      </c>
      <c r="R116" s="72">
        <f t="shared" ref="R116:S116" si="53">R114</f>
        <v>0</v>
      </c>
      <c r="S116" s="72">
        <f t="shared" si="53"/>
        <v>0</v>
      </c>
      <c r="T116" s="296"/>
      <c r="U116" s="296"/>
      <c r="V116" s="296"/>
      <c r="W116" s="296"/>
      <c r="X116" s="72">
        <f>SUM(X114+X115)</f>
        <v>51</v>
      </c>
      <c r="Y116" s="72">
        <f>SUM(Y114+Y115)</f>
        <v>56</v>
      </c>
      <c r="Z116" s="497" t="s">
        <v>16</v>
      </c>
      <c r="AA116" s="497"/>
      <c r="AB116" s="497"/>
      <c r="AC116" s="497"/>
    </row>
    <row r="117" spans="1:45" x14ac:dyDescent="0.3">
      <c r="A117" s="593"/>
      <c r="B117" s="586"/>
      <c r="C117" s="590"/>
      <c r="D117" s="586"/>
      <c r="E117" s="586"/>
      <c r="F117" s="597"/>
      <c r="G117" s="596"/>
      <c r="H117" s="496" t="s">
        <v>40</v>
      </c>
      <c r="I117" s="496" t="s">
        <v>74</v>
      </c>
      <c r="J117" s="496" t="s">
        <v>39</v>
      </c>
      <c r="K117" s="121" t="s">
        <v>18</v>
      </c>
      <c r="L117" s="32"/>
      <c r="M117" s="32"/>
      <c r="N117" s="120"/>
      <c r="O117" s="120"/>
      <c r="P117" s="73">
        <v>2</v>
      </c>
      <c r="Q117" s="73">
        <v>2</v>
      </c>
      <c r="R117" s="73">
        <v>0</v>
      </c>
      <c r="S117" s="73">
        <v>0</v>
      </c>
      <c r="T117" s="293">
        <f t="shared" ref="T117" si="54">U117+W117</f>
        <v>2</v>
      </c>
      <c r="U117" s="293">
        <v>2</v>
      </c>
      <c r="V117" s="293"/>
      <c r="W117" s="293"/>
      <c r="X117" s="128">
        <v>2.5</v>
      </c>
      <c r="Y117" s="128">
        <v>3</v>
      </c>
      <c r="Z117" s="117" t="s">
        <v>41</v>
      </c>
      <c r="AA117" s="119">
        <v>8</v>
      </c>
      <c r="AB117" s="120">
        <v>9</v>
      </c>
      <c r="AC117" s="120">
        <v>10</v>
      </c>
    </row>
    <row r="118" spans="1:45" ht="15" thickBot="1" x14ac:dyDescent="0.35">
      <c r="A118" s="593"/>
      <c r="B118" s="586"/>
      <c r="C118" s="590"/>
      <c r="D118" s="586"/>
      <c r="E118" s="586"/>
      <c r="F118" s="598"/>
      <c r="G118" s="599"/>
      <c r="H118" s="387"/>
      <c r="I118" s="387"/>
      <c r="J118" s="387"/>
      <c r="K118" s="118" t="s">
        <v>19</v>
      </c>
      <c r="L118" s="36"/>
      <c r="M118" s="36"/>
      <c r="N118" s="36"/>
      <c r="O118" s="36"/>
      <c r="P118" s="72">
        <f>P117</f>
        <v>2</v>
      </c>
      <c r="Q118" s="72">
        <f t="shared" ref="Q118:Y118" si="55">Q117</f>
        <v>2</v>
      </c>
      <c r="R118" s="72">
        <f t="shared" si="55"/>
        <v>0</v>
      </c>
      <c r="S118" s="72">
        <f t="shared" si="55"/>
        <v>0</v>
      </c>
      <c r="T118" s="296"/>
      <c r="U118" s="296"/>
      <c r="V118" s="296"/>
      <c r="W118" s="296"/>
      <c r="X118" s="72">
        <f t="shared" si="55"/>
        <v>2.5</v>
      </c>
      <c r="Y118" s="72">
        <f t="shared" si="55"/>
        <v>3</v>
      </c>
      <c r="Z118" s="497"/>
      <c r="AA118" s="497"/>
      <c r="AB118" s="497"/>
      <c r="AC118" s="497"/>
    </row>
    <row r="119" spans="1:45" s="1" customFormat="1" ht="15" thickBot="1" x14ac:dyDescent="0.35">
      <c r="A119" s="594"/>
      <c r="B119" s="587"/>
      <c r="C119" s="591"/>
      <c r="D119" s="587"/>
      <c r="E119" s="587"/>
      <c r="F119" s="509" t="s">
        <v>21</v>
      </c>
      <c r="G119" s="509"/>
      <c r="H119" s="509"/>
      <c r="I119" s="509"/>
      <c r="J119" s="510"/>
      <c r="K119" s="201"/>
      <c r="L119" s="201"/>
      <c r="M119" s="201"/>
      <c r="N119" s="201"/>
      <c r="O119" s="201"/>
      <c r="P119" s="189">
        <f>SUM(P116+P118)</f>
        <v>55.5</v>
      </c>
      <c r="Q119" s="189">
        <f t="shared" ref="Q119:Y119" si="56">SUM(Q116+Q118)</f>
        <v>55.5</v>
      </c>
      <c r="R119" s="189">
        <f t="shared" si="56"/>
        <v>0</v>
      </c>
      <c r="S119" s="189">
        <f t="shared" si="56"/>
        <v>0</v>
      </c>
      <c r="T119" s="299"/>
      <c r="U119" s="299"/>
      <c r="V119" s="299"/>
      <c r="W119" s="299"/>
      <c r="X119" s="189">
        <f t="shared" si="56"/>
        <v>53.5</v>
      </c>
      <c r="Y119" s="189">
        <f t="shared" si="56"/>
        <v>59</v>
      </c>
      <c r="Z119" s="513"/>
      <c r="AA119" s="514"/>
      <c r="AB119" s="514"/>
      <c r="AC119" s="515"/>
    </row>
    <row r="120" spans="1:45" s="1" customFormat="1" ht="16.2" thickBot="1" x14ac:dyDescent="0.35">
      <c r="A120" s="248">
        <v>2</v>
      </c>
      <c r="B120" s="249">
        <v>2</v>
      </c>
      <c r="C120" s="249">
        <v>2</v>
      </c>
      <c r="D120" s="250">
        <v>3</v>
      </c>
      <c r="E120" s="195"/>
      <c r="F120" s="511" t="s">
        <v>36</v>
      </c>
      <c r="G120" s="511"/>
      <c r="H120" s="511"/>
      <c r="I120" s="511"/>
      <c r="J120" s="512"/>
      <c r="K120" s="77"/>
      <c r="L120" s="77"/>
      <c r="M120" s="77"/>
      <c r="N120" s="77"/>
      <c r="O120" s="77"/>
      <c r="P120" s="78">
        <f>P113+P119</f>
        <v>329.4</v>
      </c>
      <c r="Q120" s="78">
        <f t="shared" ref="Q120:Y120" si="57">Q113+Q119</f>
        <v>194.4</v>
      </c>
      <c r="R120" s="78">
        <f t="shared" si="57"/>
        <v>0</v>
      </c>
      <c r="S120" s="78">
        <f t="shared" si="57"/>
        <v>135</v>
      </c>
      <c r="T120" s="300"/>
      <c r="U120" s="300"/>
      <c r="V120" s="300"/>
      <c r="W120" s="300"/>
      <c r="X120" s="78">
        <f t="shared" si="57"/>
        <v>157.5</v>
      </c>
      <c r="Y120" s="78">
        <f t="shared" si="57"/>
        <v>563.5</v>
      </c>
      <c r="Z120" s="516"/>
      <c r="AA120" s="517"/>
      <c r="AB120" s="517"/>
      <c r="AC120" s="518"/>
    </row>
    <row r="121" spans="1:45" s="81" customFormat="1" ht="16.2" thickBot="1" x14ac:dyDescent="0.35">
      <c r="A121" s="251">
        <v>2</v>
      </c>
      <c r="B121" s="252">
        <v>2</v>
      </c>
      <c r="C121" s="253">
        <v>2</v>
      </c>
      <c r="D121" s="253"/>
      <c r="E121" s="196"/>
      <c r="F121" s="132"/>
      <c r="G121" s="504" t="s">
        <v>38</v>
      </c>
      <c r="H121" s="504"/>
      <c r="I121" s="504"/>
      <c r="J121" s="505"/>
      <c r="K121" s="202"/>
      <c r="L121" s="202"/>
      <c r="M121" s="202"/>
      <c r="N121" s="202"/>
      <c r="O121" s="202"/>
      <c r="P121" s="203">
        <f>P120</f>
        <v>329.4</v>
      </c>
      <c r="Q121" s="203">
        <f t="shared" ref="Q121:Y122" si="58">Q120</f>
        <v>194.4</v>
      </c>
      <c r="R121" s="203">
        <f t="shared" si="58"/>
        <v>0</v>
      </c>
      <c r="S121" s="203">
        <f>S120</f>
        <v>135</v>
      </c>
      <c r="T121" s="301"/>
      <c r="U121" s="301"/>
      <c r="V121" s="301"/>
      <c r="W121" s="301"/>
      <c r="X121" s="203">
        <f t="shared" si="58"/>
        <v>157.5</v>
      </c>
      <c r="Y121" s="203">
        <f t="shared" si="58"/>
        <v>563.5</v>
      </c>
      <c r="Z121" s="519"/>
      <c r="AA121" s="520"/>
      <c r="AB121" s="520"/>
      <c r="AC121" s="521"/>
    </row>
    <row r="122" spans="1:45" s="80" customFormat="1" ht="16.2" thickBot="1" x14ac:dyDescent="0.35">
      <c r="A122" s="251">
        <v>2</v>
      </c>
      <c r="B122" s="253">
        <v>2</v>
      </c>
      <c r="C122" s="254"/>
      <c r="D122" s="254"/>
      <c r="E122" s="197"/>
      <c r="F122" s="136"/>
      <c r="G122" s="136"/>
      <c r="H122" s="136"/>
      <c r="I122" s="506" t="s">
        <v>117</v>
      </c>
      <c r="J122" s="507"/>
      <c r="K122" s="204"/>
      <c r="L122" s="204"/>
      <c r="M122" s="204"/>
      <c r="N122" s="204"/>
      <c r="O122" s="204"/>
      <c r="P122" s="203">
        <f>P121</f>
        <v>329.4</v>
      </c>
      <c r="Q122" s="203">
        <f t="shared" si="58"/>
        <v>194.4</v>
      </c>
      <c r="R122" s="203">
        <f t="shared" si="58"/>
        <v>0</v>
      </c>
      <c r="S122" s="203">
        <f>S121</f>
        <v>135</v>
      </c>
      <c r="T122" s="301"/>
      <c r="U122" s="301"/>
      <c r="V122" s="301"/>
      <c r="W122" s="301"/>
      <c r="X122" s="203">
        <f t="shared" si="58"/>
        <v>157.5</v>
      </c>
      <c r="Y122" s="203">
        <f t="shared" si="58"/>
        <v>563.5</v>
      </c>
      <c r="Z122" s="522"/>
      <c r="AA122" s="523"/>
      <c r="AB122" s="523"/>
      <c r="AC122" s="524"/>
    </row>
    <row r="123" spans="1:45" s="80" customFormat="1" ht="20.25" customHeight="1" thickBot="1" x14ac:dyDescent="0.35">
      <c r="A123" s="255">
        <v>2</v>
      </c>
      <c r="B123" s="256"/>
      <c r="C123" s="257"/>
      <c r="D123" s="257"/>
      <c r="E123" s="198"/>
      <c r="F123" s="79"/>
      <c r="G123" s="79"/>
      <c r="H123" s="79"/>
      <c r="I123" s="508" t="s">
        <v>42</v>
      </c>
      <c r="J123" s="508"/>
      <c r="K123" s="205"/>
      <c r="L123" s="206"/>
      <c r="M123" s="206"/>
      <c r="N123" s="206"/>
      <c r="O123" s="206"/>
      <c r="P123" s="207">
        <f>P101+P122</f>
        <v>3324.5999999999995</v>
      </c>
      <c r="Q123" s="207">
        <f t="shared" ref="Q123:Y123" si="59">Q101+Q122</f>
        <v>2996.8</v>
      </c>
      <c r="R123" s="207">
        <f t="shared" si="59"/>
        <v>1979.6999999999998</v>
      </c>
      <c r="S123" s="207">
        <f t="shared" si="59"/>
        <v>327.79999999999995</v>
      </c>
      <c r="T123" s="302"/>
      <c r="U123" s="302"/>
      <c r="V123" s="302"/>
      <c r="W123" s="302"/>
      <c r="X123" s="207">
        <f t="shared" si="59"/>
        <v>2912</v>
      </c>
      <c r="Y123" s="207">
        <f t="shared" si="59"/>
        <v>3356.8999999999996</v>
      </c>
      <c r="Z123" s="501"/>
      <c r="AA123" s="502"/>
      <c r="AB123" s="502"/>
      <c r="AC123" s="503"/>
    </row>
    <row r="124" spans="1:45" ht="15" thickTop="1" x14ac:dyDescent="0.3">
      <c r="A124" s="62"/>
      <c r="P124" s="69"/>
      <c r="U124" s="304"/>
    </row>
    <row r="125" spans="1:45" s="88" customFormat="1" ht="20.399999999999999" customHeight="1" x14ac:dyDescent="0.3">
      <c r="A125" s="331" t="s">
        <v>43</v>
      </c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3"/>
      <c r="Z125" s="87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</row>
    <row r="126" spans="1:45" s="84" customFormat="1" ht="83.4" customHeight="1" x14ac:dyDescent="0.25">
      <c r="A126" s="310" t="s">
        <v>44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2"/>
      <c r="L126" s="310" t="s">
        <v>171</v>
      </c>
      <c r="M126" s="311"/>
      <c r="N126" s="311"/>
      <c r="O126" s="312"/>
      <c r="P126" s="310" t="s">
        <v>136</v>
      </c>
      <c r="Q126" s="311"/>
      <c r="R126" s="311"/>
      <c r="S126" s="312"/>
      <c r="T126" s="334" t="s">
        <v>137</v>
      </c>
      <c r="U126" s="335"/>
      <c r="V126" s="335"/>
      <c r="W126" s="336"/>
      <c r="X126" s="86" t="s">
        <v>138</v>
      </c>
      <c r="Y126" s="86" t="s">
        <v>139</v>
      </c>
      <c r="Z126" s="83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84" customFormat="1" ht="18.600000000000001" customHeight="1" x14ac:dyDescent="0.25">
      <c r="A127" s="319" t="s">
        <v>45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1"/>
      <c r="L127" s="322"/>
      <c r="M127" s="323"/>
      <c r="N127" s="323"/>
      <c r="O127" s="324"/>
      <c r="P127" s="325">
        <f>SUM(P128:S130)</f>
        <v>2674.2</v>
      </c>
      <c r="Q127" s="326"/>
      <c r="R127" s="326"/>
      <c r="S127" s="327"/>
      <c r="T127" s="328"/>
      <c r="U127" s="329"/>
      <c r="V127" s="329"/>
      <c r="W127" s="330"/>
      <c r="X127" s="106">
        <f>SUM(X128:X130)</f>
        <v>2332.4</v>
      </c>
      <c r="Y127" s="106">
        <f>SUM(Y128:Y130)</f>
        <v>2787.2000000000003</v>
      </c>
      <c r="Z127" s="83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84" customFormat="1" ht="19.95" customHeight="1" x14ac:dyDescent="0.25">
      <c r="A128" s="307" t="s">
        <v>48</v>
      </c>
      <c r="B128" s="308"/>
      <c r="C128" s="308"/>
      <c r="D128" s="308"/>
      <c r="E128" s="308"/>
      <c r="F128" s="308"/>
      <c r="G128" s="308"/>
      <c r="H128" s="308"/>
      <c r="I128" s="308"/>
      <c r="J128" s="308"/>
      <c r="K128" s="309"/>
      <c r="L128" s="310"/>
      <c r="M128" s="311"/>
      <c r="N128" s="311"/>
      <c r="O128" s="312"/>
      <c r="P128" s="313">
        <v>0</v>
      </c>
      <c r="Q128" s="314"/>
      <c r="R128" s="314"/>
      <c r="S128" s="315"/>
      <c r="T128" s="316"/>
      <c r="U128" s="317"/>
      <c r="V128" s="317"/>
      <c r="W128" s="318"/>
      <c r="X128" s="105">
        <v>0</v>
      </c>
      <c r="Y128" s="105">
        <v>0</v>
      </c>
      <c r="Z128" s="83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84" customFormat="1" ht="22.95" customHeight="1" x14ac:dyDescent="0.25">
      <c r="A129" s="307" t="s">
        <v>49</v>
      </c>
      <c r="B129" s="308"/>
      <c r="C129" s="308"/>
      <c r="D129" s="308"/>
      <c r="E129" s="308"/>
      <c r="F129" s="308"/>
      <c r="G129" s="308"/>
      <c r="H129" s="308"/>
      <c r="I129" s="308"/>
      <c r="J129" s="308"/>
      <c r="K129" s="309"/>
      <c r="L129" s="313"/>
      <c r="M129" s="311"/>
      <c r="N129" s="311"/>
      <c r="O129" s="312"/>
      <c r="P129" s="313">
        <f>SUM(P12+P13+P17+P20+P22+P28+P37+P41+P43+P51+P53+P62+P66+P68+P71+P74+P76+P79+P81+P87+P90+P94+P96+P105+P108+P111+P114+P117)</f>
        <v>2416.1</v>
      </c>
      <c r="Q129" s="314"/>
      <c r="R129" s="314"/>
      <c r="S129" s="315"/>
      <c r="T129" s="316"/>
      <c r="U129" s="317"/>
      <c r="V129" s="317"/>
      <c r="W129" s="318"/>
      <c r="X129" s="105">
        <f>SUM(X12+X13+X17+X20+X22+X28+X37+X41+X43+X53+X62+X66+X68+X71+X74+X76+X79+X81+X87+X90+X94+X96+X105+X108+X111+X114+X117)</f>
        <v>2073.6</v>
      </c>
      <c r="Y129" s="105">
        <f>SUM(Y12+Y13+Y17+Y20+Y22+Y28+Y37+Y41+Y43+Y53+Y62+Y66+Y68+Y71+Y74+Y76+Y79+Y81+Y87+Y90+Y94+Y96+Y105+Y108+Y111+Y114+Y117)</f>
        <v>2530.4</v>
      </c>
      <c r="Z129" s="83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84" customFormat="1" ht="18.600000000000001" customHeight="1" x14ac:dyDescent="0.25">
      <c r="A130" s="307" t="s">
        <v>52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9"/>
      <c r="L130" s="310"/>
      <c r="M130" s="311"/>
      <c r="N130" s="311"/>
      <c r="O130" s="312"/>
      <c r="P130" s="313">
        <f>SUM(P16++P24+P32+P45+P55)</f>
        <v>258.10000000000002</v>
      </c>
      <c r="Q130" s="314"/>
      <c r="R130" s="314"/>
      <c r="S130" s="315"/>
      <c r="T130" s="316"/>
      <c r="U130" s="317"/>
      <c r="V130" s="317"/>
      <c r="W130" s="318"/>
      <c r="X130" s="105">
        <f>SUM(X16++X24+X32+X45+X55)</f>
        <v>258.8</v>
      </c>
      <c r="Y130" s="105">
        <f>SUM(Y16++Y24+Y32+Y45+Y55)</f>
        <v>256.8</v>
      </c>
      <c r="Z130" s="83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84" customFormat="1" ht="22.2" customHeight="1" x14ac:dyDescent="0.25">
      <c r="A131" s="319" t="s">
        <v>46</v>
      </c>
      <c r="B131" s="320"/>
      <c r="C131" s="320"/>
      <c r="D131" s="320"/>
      <c r="E131" s="320"/>
      <c r="F131" s="320"/>
      <c r="G131" s="320"/>
      <c r="H131" s="320"/>
      <c r="I131" s="320"/>
      <c r="J131" s="320"/>
      <c r="K131" s="321"/>
      <c r="L131" s="322"/>
      <c r="M131" s="323"/>
      <c r="N131" s="323"/>
      <c r="O131" s="324"/>
      <c r="P131" s="325">
        <f>SUM(P132:S135)</f>
        <v>650.40000000000009</v>
      </c>
      <c r="Q131" s="326"/>
      <c r="R131" s="326"/>
      <c r="S131" s="327"/>
      <c r="T131" s="328"/>
      <c r="U131" s="329"/>
      <c r="V131" s="329"/>
      <c r="W131" s="330"/>
      <c r="X131" s="106">
        <f>SUM(X132:X135)</f>
        <v>579.6</v>
      </c>
      <c r="Y131" s="106">
        <f>SUM(Y132:Y135)</f>
        <v>569.70000000000005</v>
      </c>
      <c r="Z131" s="83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84" customFormat="1" ht="19.2" customHeight="1" x14ac:dyDescent="0.25">
      <c r="A132" s="307" t="s">
        <v>50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9"/>
      <c r="L132" s="313"/>
      <c r="M132" s="311"/>
      <c r="N132" s="311"/>
      <c r="O132" s="312"/>
      <c r="P132" s="313">
        <f>P50+P82+P14+P18</f>
        <v>123.5</v>
      </c>
      <c r="Q132" s="314"/>
      <c r="R132" s="314"/>
      <c r="S132" s="315"/>
      <c r="T132" s="316"/>
      <c r="U132" s="317"/>
      <c r="V132" s="317"/>
      <c r="W132" s="318"/>
      <c r="X132" s="105">
        <f>SUM(X61+X82+X14+X18)</f>
        <v>19.7</v>
      </c>
      <c r="Y132" s="105">
        <f>SUM(Y61+Y82+Y14+Y18)</f>
        <v>4.5999999999999996</v>
      </c>
      <c r="Z132" s="83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84" customFormat="1" ht="19.2" customHeight="1" x14ac:dyDescent="0.25">
      <c r="A133" s="307" t="s">
        <v>156</v>
      </c>
      <c r="B133" s="308"/>
      <c r="C133" s="308"/>
      <c r="D133" s="308"/>
      <c r="E133" s="308"/>
      <c r="F133" s="308"/>
      <c r="G133" s="308"/>
      <c r="H133" s="308"/>
      <c r="I133" s="308"/>
      <c r="J133" s="308"/>
      <c r="K133" s="309"/>
      <c r="L133" s="310"/>
      <c r="M133" s="311"/>
      <c r="N133" s="311"/>
      <c r="O133" s="312"/>
      <c r="P133" s="313">
        <f>P25</f>
        <v>4.0999999999999996</v>
      </c>
      <c r="Q133" s="314"/>
      <c r="R133" s="314"/>
      <c r="S133" s="315"/>
      <c r="T133" s="316"/>
      <c r="U133" s="317"/>
      <c r="V133" s="317"/>
      <c r="W133" s="318"/>
      <c r="X133" s="105">
        <f>X25</f>
        <v>0</v>
      </c>
      <c r="Y133" s="105">
        <f>Y25</f>
        <v>0</v>
      </c>
      <c r="Z133" s="83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84" customFormat="1" ht="19.2" customHeight="1" x14ac:dyDescent="0.25">
      <c r="A134" s="307" t="s">
        <v>51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9"/>
      <c r="L134" s="310"/>
      <c r="M134" s="311"/>
      <c r="N134" s="311"/>
      <c r="O134" s="312"/>
      <c r="P134" s="313">
        <f>SUM(P26+P44+P54+P63+P73+P91+P106+P115)</f>
        <v>27.9</v>
      </c>
      <c r="Q134" s="314"/>
      <c r="R134" s="314"/>
      <c r="S134" s="315"/>
      <c r="T134" s="316"/>
      <c r="U134" s="317"/>
      <c r="V134" s="317"/>
      <c r="W134" s="318"/>
      <c r="X134" s="105">
        <f>SUM(X26+X44+X54+X63+X73+X91+X106+X115)</f>
        <v>52</v>
      </c>
      <c r="Y134" s="105">
        <f>SUM(Y26+Y44+Y54+Y63+Y73+Y91+Y106+Y115)</f>
        <v>55.1</v>
      </c>
      <c r="Z134" s="83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84" customFormat="1" ht="19.2" customHeight="1" x14ac:dyDescent="0.25">
      <c r="A135" s="307" t="s">
        <v>140</v>
      </c>
      <c r="B135" s="308"/>
      <c r="C135" s="308"/>
      <c r="D135" s="308"/>
      <c r="E135" s="308"/>
      <c r="F135" s="308"/>
      <c r="G135" s="308"/>
      <c r="H135" s="308"/>
      <c r="I135" s="308"/>
      <c r="J135" s="308"/>
      <c r="K135" s="309"/>
      <c r="L135" s="310"/>
      <c r="M135" s="311"/>
      <c r="N135" s="311"/>
      <c r="O135" s="312"/>
      <c r="P135" s="313">
        <f>SUM(P23+P31+P34+P59+P70)</f>
        <v>494.90000000000003</v>
      </c>
      <c r="Q135" s="314"/>
      <c r="R135" s="314"/>
      <c r="S135" s="315"/>
      <c r="T135" s="316"/>
      <c r="U135" s="317"/>
      <c r="V135" s="317"/>
      <c r="W135" s="318"/>
      <c r="X135" s="105">
        <f>SUM(X23+X31+X34+X59+X70)</f>
        <v>507.9</v>
      </c>
      <c r="Y135" s="105">
        <f>SUM(Y23+Y31+Y34+Y59+Y70)</f>
        <v>510</v>
      </c>
      <c r="Z135" s="83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84" customFormat="1" ht="30" customHeight="1" x14ac:dyDescent="0.25">
      <c r="A136" s="319" t="s">
        <v>47</v>
      </c>
      <c r="B136" s="320"/>
      <c r="C136" s="320"/>
      <c r="D136" s="320"/>
      <c r="E136" s="320"/>
      <c r="F136" s="320"/>
      <c r="G136" s="320"/>
      <c r="H136" s="320"/>
      <c r="I136" s="320"/>
      <c r="J136" s="320"/>
      <c r="K136" s="321"/>
      <c r="L136" s="322"/>
      <c r="M136" s="323"/>
      <c r="N136" s="323"/>
      <c r="O136" s="324"/>
      <c r="P136" s="325">
        <f>SUM(P127+P131)</f>
        <v>3324.6</v>
      </c>
      <c r="Q136" s="326"/>
      <c r="R136" s="326"/>
      <c r="S136" s="327"/>
      <c r="T136" s="328"/>
      <c r="U136" s="329"/>
      <c r="V136" s="329"/>
      <c r="W136" s="330"/>
      <c r="X136" s="106">
        <f>SUM(X131+X127)</f>
        <v>2912</v>
      </c>
      <c r="Y136" s="106">
        <f>SUM(Y131+Y127)</f>
        <v>3356.9000000000005</v>
      </c>
      <c r="Z136" s="83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x14ac:dyDescent="0.3">
      <c r="A137" s="62"/>
      <c r="Q137" s="69"/>
      <c r="X137" s="69"/>
      <c r="Y137" s="69"/>
    </row>
    <row r="138" spans="1:45" x14ac:dyDescent="0.3">
      <c r="A138" s="62"/>
    </row>
    <row r="139" spans="1:45" x14ac:dyDescent="0.3">
      <c r="A139" s="62"/>
    </row>
    <row r="140" spans="1:45" x14ac:dyDescent="0.3">
      <c r="A140" s="62"/>
    </row>
  </sheetData>
  <mergeCells count="389">
    <mergeCell ref="J114:J116"/>
    <mergeCell ref="Z116:AC116"/>
    <mergeCell ref="H117:H118"/>
    <mergeCell ref="I117:I118"/>
    <mergeCell ref="J117:J118"/>
    <mergeCell ref="Z118:AC118"/>
    <mergeCell ref="Z114:Z115"/>
    <mergeCell ref="AA114:AA115"/>
    <mergeCell ref="AB114:AB115"/>
    <mergeCell ref="AC114:AC115"/>
    <mergeCell ref="A105:A107"/>
    <mergeCell ref="E109:E119"/>
    <mergeCell ref="D109:D119"/>
    <mergeCell ref="C109:C119"/>
    <mergeCell ref="B109:B119"/>
    <mergeCell ref="A109:A119"/>
    <mergeCell ref="F114:G118"/>
    <mergeCell ref="H114:H116"/>
    <mergeCell ref="I114:I116"/>
    <mergeCell ref="F105:G112"/>
    <mergeCell ref="B91:B94"/>
    <mergeCell ref="E96:E97"/>
    <mergeCell ref="D96:D97"/>
    <mergeCell ref="C96:C97"/>
    <mergeCell ref="B96:B97"/>
    <mergeCell ref="Z113:AC113"/>
    <mergeCell ref="E105:E107"/>
    <mergeCell ref="D105:D107"/>
    <mergeCell ref="C105:C107"/>
    <mergeCell ref="B105:B107"/>
    <mergeCell ref="F113:J113"/>
    <mergeCell ref="Y108:Y109"/>
    <mergeCell ref="Z110:AC110"/>
    <mergeCell ref="Z108:Z109"/>
    <mergeCell ref="AA108:AA109"/>
    <mergeCell ref="AB108:AB109"/>
    <mergeCell ref="AC108:AC109"/>
    <mergeCell ref="S108:S109"/>
    <mergeCell ref="T108:T109"/>
    <mergeCell ref="U108:U109"/>
    <mergeCell ref="V108:V109"/>
    <mergeCell ref="W108:W109"/>
    <mergeCell ref="X108:X109"/>
    <mergeCell ref="M108:M109"/>
    <mergeCell ref="E66:E69"/>
    <mergeCell ref="D66:D69"/>
    <mergeCell ref="C66:C69"/>
    <mergeCell ref="B66:B69"/>
    <mergeCell ref="B71:B80"/>
    <mergeCell ref="D71:D80"/>
    <mergeCell ref="C71:C80"/>
    <mergeCell ref="E71:E80"/>
    <mergeCell ref="J53:J58"/>
    <mergeCell ref="I53:I58"/>
    <mergeCell ref="H53:H58"/>
    <mergeCell ref="D43:D65"/>
    <mergeCell ref="C43:C65"/>
    <mergeCell ref="B43:B65"/>
    <mergeCell ref="F79:G88"/>
    <mergeCell ref="H66:H67"/>
    <mergeCell ref="I66:I67"/>
    <mergeCell ref="J66:J67"/>
    <mergeCell ref="E82:E89"/>
    <mergeCell ref="D82:D89"/>
    <mergeCell ref="C82:C89"/>
    <mergeCell ref="B82:B89"/>
    <mergeCell ref="I50:I52"/>
    <mergeCell ref="H50:H52"/>
    <mergeCell ref="J50:J52"/>
    <mergeCell ref="Z50:Z51"/>
    <mergeCell ref="F40:K40"/>
    <mergeCell ref="H43:H46"/>
    <mergeCell ref="I43:I46"/>
    <mergeCell ref="Z34:Z36"/>
    <mergeCell ref="X34:X36"/>
    <mergeCell ref="M34:M36"/>
    <mergeCell ref="N34:N36"/>
    <mergeCell ref="O34:O36"/>
    <mergeCell ref="P34:P36"/>
    <mergeCell ref="Q34:Q36"/>
    <mergeCell ref="R34:R36"/>
    <mergeCell ref="W37:W38"/>
    <mergeCell ref="X37:X38"/>
    <mergeCell ref="J34:J39"/>
    <mergeCell ref="K34:K36"/>
    <mergeCell ref="AA50:AA51"/>
    <mergeCell ref="AB50:AB51"/>
    <mergeCell ref="Z52:AC52"/>
    <mergeCell ref="U12:U13"/>
    <mergeCell ref="V12:V13"/>
    <mergeCell ref="W12:W13"/>
    <mergeCell ref="Y12:Y13"/>
    <mergeCell ref="X12:X13"/>
    <mergeCell ref="E16:E39"/>
    <mergeCell ref="E43:E65"/>
    <mergeCell ref="Z44:Z45"/>
    <mergeCell ref="AA44:AA45"/>
    <mergeCell ref="AB44:AB45"/>
    <mergeCell ref="AC44:AC45"/>
    <mergeCell ref="Z54:Z55"/>
    <mergeCell ref="AA54:AA55"/>
    <mergeCell ref="AB54:AB55"/>
    <mergeCell ref="AC54:AC55"/>
    <mergeCell ref="Z33:AC33"/>
    <mergeCell ref="AC50:AC51"/>
    <mergeCell ref="I41:I42"/>
    <mergeCell ref="J41:J42"/>
    <mergeCell ref="Z42:AC42"/>
    <mergeCell ref="Z40:AC40"/>
    <mergeCell ref="Z123:AC123"/>
    <mergeCell ref="G121:J121"/>
    <mergeCell ref="I122:J122"/>
    <mergeCell ref="I123:J123"/>
    <mergeCell ref="F119:J119"/>
    <mergeCell ref="F120:J120"/>
    <mergeCell ref="Z119:AC119"/>
    <mergeCell ref="Z120:AC120"/>
    <mergeCell ref="Z121:AC121"/>
    <mergeCell ref="Z122:AC122"/>
    <mergeCell ref="F104:AC104"/>
    <mergeCell ref="H105:H107"/>
    <mergeCell ref="I105:I107"/>
    <mergeCell ref="J105:J107"/>
    <mergeCell ref="Z107:AC107"/>
    <mergeCell ref="Z112:AC112"/>
    <mergeCell ref="H111:H112"/>
    <mergeCell ref="I111:I112"/>
    <mergeCell ref="J111:J112"/>
    <mergeCell ref="N108:N109"/>
    <mergeCell ref="O108:O109"/>
    <mergeCell ref="P108:P109"/>
    <mergeCell ref="Q108:Q109"/>
    <mergeCell ref="R108:R109"/>
    <mergeCell ref="H108:H110"/>
    <mergeCell ref="I108:I110"/>
    <mergeCell ref="J108:J110"/>
    <mergeCell ref="K108:K109"/>
    <mergeCell ref="L108:L109"/>
    <mergeCell ref="D100:K100"/>
    <mergeCell ref="C101:K101"/>
    <mergeCell ref="Z99:AC99"/>
    <mergeCell ref="C102:AC102"/>
    <mergeCell ref="D103:AC103"/>
    <mergeCell ref="I96:I97"/>
    <mergeCell ref="J96:J97"/>
    <mergeCell ref="Z97:AC97"/>
    <mergeCell ref="F94:G97"/>
    <mergeCell ref="G98:K98"/>
    <mergeCell ref="Z98:AC98"/>
    <mergeCell ref="E91:E94"/>
    <mergeCell ref="D91:D94"/>
    <mergeCell ref="C91:C94"/>
    <mergeCell ref="Z93:AC93"/>
    <mergeCell ref="F90:G92"/>
    <mergeCell ref="G93:K93"/>
    <mergeCell ref="H94:H95"/>
    <mergeCell ref="I94:I95"/>
    <mergeCell ref="J94:J95"/>
    <mergeCell ref="Z95:AC95"/>
    <mergeCell ref="H96:H97"/>
    <mergeCell ref="E99:K99"/>
    <mergeCell ref="Z89:AC89"/>
    <mergeCell ref="Z86:AC86"/>
    <mergeCell ref="Z88:AC88"/>
    <mergeCell ref="Z83:AC83"/>
    <mergeCell ref="H90:H92"/>
    <mergeCell ref="I90:I92"/>
    <mergeCell ref="J90:J92"/>
    <mergeCell ref="Z92:AC92"/>
    <mergeCell ref="H87:H88"/>
    <mergeCell ref="I87:I88"/>
    <mergeCell ref="J87:J88"/>
    <mergeCell ref="F89:K89"/>
    <mergeCell ref="Z80:AC80"/>
    <mergeCell ref="H81:H83"/>
    <mergeCell ref="I81:I83"/>
    <mergeCell ref="J81:J83"/>
    <mergeCell ref="H84:H86"/>
    <mergeCell ref="I84:I86"/>
    <mergeCell ref="J84:J86"/>
    <mergeCell ref="F66:G77"/>
    <mergeCell ref="F78:K78"/>
    <mergeCell ref="H79:H80"/>
    <mergeCell ref="I79:I80"/>
    <mergeCell ref="J79:J80"/>
    <mergeCell ref="H76:H77"/>
    <mergeCell ref="I76:I77"/>
    <mergeCell ref="J76:J77"/>
    <mergeCell ref="Z77:AC77"/>
    <mergeCell ref="Z78:AC78"/>
    <mergeCell ref="AC70:AC71"/>
    <mergeCell ref="Z72:AC72"/>
    <mergeCell ref="H73:H75"/>
    <mergeCell ref="I73:I75"/>
    <mergeCell ref="J73:J75"/>
    <mergeCell ref="Z73:Z74"/>
    <mergeCell ref="AA73:AA74"/>
    <mergeCell ref="AB73:AB74"/>
    <mergeCell ref="AC73:AC74"/>
    <mergeCell ref="Z75:AC75"/>
    <mergeCell ref="H70:H72"/>
    <mergeCell ref="I70:I72"/>
    <mergeCell ref="J70:J72"/>
    <mergeCell ref="Z70:Z71"/>
    <mergeCell ref="AA70:AA71"/>
    <mergeCell ref="AB70:AB71"/>
    <mergeCell ref="Z67:AC67"/>
    <mergeCell ref="H68:H69"/>
    <mergeCell ref="I68:I69"/>
    <mergeCell ref="J68:J69"/>
    <mergeCell ref="Z69:AC69"/>
    <mergeCell ref="AC61:AC63"/>
    <mergeCell ref="Z64:AC64"/>
    <mergeCell ref="F41:G64"/>
    <mergeCell ref="F65:K65"/>
    <mergeCell ref="Z65:AC65"/>
    <mergeCell ref="H61:H64"/>
    <mergeCell ref="I61:I64"/>
    <mergeCell ref="J61:J64"/>
    <mergeCell ref="Z61:Z63"/>
    <mergeCell ref="AA61:AA63"/>
    <mergeCell ref="AB61:AB63"/>
    <mergeCell ref="Z58:AC58"/>
    <mergeCell ref="H59:H60"/>
    <mergeCell ref="I59:I60"/>
    <mergeCell ref="J59:J60"/>
    <mergeCell ref="Z60:AC60"/>
    <mergeCell ref="J43:J46"/>
    <mergeCell ref="Z46:AC46"/>
    <mergeCell ref="H41:H42"/>
    <mergeCell ref="AC34:AC36"/>
    <mergeCell ref="AC37:AC38"/>
    <mergeCell ref="F12:G39"/>
    <mergeCell ref="Y37:Y38"/>
    <mergeCell ref="Z39:AC39"/>
    <mergeCell ref="T37:T38"/>
    <mergeCell ref="U37:U38"/>
    <mergeCell ref="V37:V38"/>
    <mergeCell ref="Z37:Z38"/>
    <mergeCell ref="AA37:AA38"/>
    <mergeCell ref="AB37:AB38"/>
    <mergeCell ref="P37:P38"/>
    <mergeCell ref="Q37:Q38"/>
    <mergeCell ref="Y34:Y36"/>
    <mergeCell ref="K37:K38"/>
    <mergeCell ref="L37:L38"/>
    <mergeCell ref="M37:M38"/>
    <mergeCell ref="N37:N38"/>
    <mergeCell ref="O37:O38"/>
    <mergeCell ref="S34:S36"/>
    <mergeCell ref="R12:R13"/>
    <mergeCell ref="S12:S13"/>
    <mergeCell ref="T12:T13"/>
    <mergeCell ref="I20:I21"/>
    <mergeCell ref="J20:J21"/>
    <mergeCell ref="Z21:AC21"/>
    <mergeCell ref="Z15:AC15"/>
    <mergeCell ref="H16:H19"/>
    <mergeCell ref="I16:I19"/>
    <mergeCell ref="J16:J19"/>
    <mergeCell ref="Z19:AC19"/>
    <mergeCell ref="L34:L36"/>
    <mergeCell ref="K28:K30"/>
    <mergeCell ref="L28:L30"/>
    <mergeCell ref="H34:H39"/>
    <mergeCell ref="I34:I39"/>
    <mergeCell ref="M28:M30"/>
    <mergeCell ref="R37:R38"/>
    <mergeCell ref="S37:S38"/>
    <mergeCell ref="Q28:Q30"/>
    <mergeCell ref="R28:R30"/>
    <mergeCell ref="S28:S30"/>
    <mergeCell ref="T34:T35"/>
    <mergeCell ref="U34:U35"/>
    <mergeCell ref="V34:V35"/>
    <mergeCell ref="AA34:AA36"/>
    <mergeCell ref="AB34:AB36"/>
    <mergeCell ref="F6:G8"/>
    <mergeCell ref="P12:P13"/>
    <mergeCell ref="Q12:Q13"/>
    <mergeCell ref="H22:H27"/>
    <mergeCell ref="I22:I27"/>
    <mergeCell ref="J22:J27"/>
    <mergeCell ref="Z27:AC27"/>
    <mergeCell ref="N28:N30"/>
    <mergeCell ref="Z24:Z25"/>
    <mergeCell ref="AA24:AA25"/>
    <mergeCell ref="AB24:AB25"/>
    <mergeCell ref="AC24:AC25"/>
    <mergeCell ref="X28:X30"/>
    <mergeCell ref="Y28:Y30"/>
    <mergeCell ref="O28:O30"/>
    <mergeCell ref="P28:P30"/>
    <mergeCell ref="I28:I33"/>
    <mergeCell ref="J28:J33"/>
    <mergeCell ref="H28:H33"/>
    <mergeCell ref="Z31:Z32"/>
    <mergeCell ref="AA31:AA32"/>
    <mergeCell ref="AB31:AB32"/>
    <mergeCell ref="AC31:AC32"/>
    <mergeCell ref="H20:H21"/>
    <mergeCell ref="L6:O6"/>
    <mergeCell ref="P6:S6"/>
    <mergeCell ref="C2:W2"/>
    <mergeCell ref="F11:AC11"/>
    <mergeCell ref="H12:H15"/>
    <mergeCell ref="I12:I15"/>
    <mergeCell ref="J12:J15"/>
    <mergeCell ref="K12:K13"/>
    <mergeCell ref="T7:T8"/>
    <mergeCell ref="U7:V7"/>
    <mergeCell ref="W7:W8"/>
    <mergeCell ref="Z7:Z8"/>
    <mergeCell ref="AA7:AC7"/>
    <mergeCell ref="C9:AC9"/>
    <mergeCell ref="D10:AC10"/>
    <mergeCell ref="H6:H8"/>
    <mergeCell ref="I6:I8"/>
    <mergeCell ref="J6:J8"/>
    <mergeCell ref="K6:K8"/>
    <mergeCell ref="L12:L13"/>
    <mergeCell ref="M12:M13"/>
    <mergeCell ref="N12:N13"/>
    <mergeCell ref="O12:O13"/>
    <mergeCell ref="E6:E8"/>
    <mergeCell ref="P126:S126"/>
    <mergeCell ref="T126:W126"/>
    <mergeCell ref="A127:K127"/>
    <mergeCell ref="L127:O127"/>
    <mergeCell ref="P127:S127"/>
    <mergeCell ref="T127:W127"/>
    <mergeCell ref="X1:AC5"/>
    <mergeCell ref="A3:W3"/>
    <mergeCell ref="A4:W4"/>
    <mergeCell ref="A5:W5"/>
    <mergeCell ref="A6:A8"/>
    <mergeCell ref="B6:B8"/>
    <mergeCell ref="C6:C8"/>
    <mergeCell ref="D6:D8"/>
    <mergeCell ref="T6:W6"/>
    <mergeCell ref="X6:X8"/>
    <mergeCell ref="Y6:Y8"/>
    <mergeCell ref="Z6:AC6"/>
    <mergeCell ref="L7:L8"/>
    <mergeCell ref="M7:N7"/>
    <mergeCell ref="O7:O8"/>
    <mergeCell ref="P7:P8"/>
    <mergeCell ref="Q7:R7"/>
    <mergeCell ref="S7:S8"/>
    <mergeCell ref="A136:K136"/>
    <mergeCell ref="L136:O136"/>
    <mergeCell ref="P136:S136"/>
    <mergeCell ref="T136:W136"/>
    <mergeCell ref="A134:K134"/>
    <mergeCell ref="L134:O134"/>
    <mergeCell ref="P134:S134"/>
    <mergeCell ref="T134:W134"/>
    <mergeCell ref="A131:K131"/>
    <mergeCell ref="L131:O131"/>
    <mergeCell ref="P131:S131"/>
    <mergeCell ref="T131:W131"/>
    <mergeCell ref="A132:K132"/>
    <mergeCell ref="L132:O132"/>
    <mergeCell ref="P132:S132"/>
    <mergeCell ref="T132:W132"/>
    <mergeCell ref="W34:W35"/>
    <mergeCell ref="A133:K133"/>
    <mergeCell ref="L133:O133"/>
    <mergeCell ref="P133:S133"/>
    <mergeCell ref="T133:W133"/>
    <mergeCell ref="A135:K135"/>
    <mergeCell ref="L135:O135"/>
    <mergeCell ref="P135:S135"/>
    <mergeCell ref="T135:W135"/>
    <mergeCell ref="A128:K128"/>
    <mergeCell ref="L128:O128"/>
    <mergeCell ref="P128:S128"/>
    <mergeCell ref="T128:W128"/>
    <mergeCell ref="A129:K129"/>
    <mergeCell ref="L129:O129"/>
    <mergeCell ref="P129:S129"/>
    <mergeCell ref="T129:W129"/>
    <mergeCell ref="A130:K130"/>
    <mergeCell ref="L130:O130"/>
    <mergeCell ref="P130:S130"/>
    <mergeCell ref="T130:W130"/>
    <mergeCell ref="A125:Y125"/>
    <mergeCell ref="A126:K126"/>
    <mergeCell ref="L126:O126"/>
  </mergeCells>
  <pageMargins left="0.7" right="0.7" top="0.75" bottom="0.75" header="0.3" footer="0.3"/>
  <pageSetup paperSize="9" orientation="portrait" r:id="rId1"/>
  <ignoredErrors>
    <ignoredError sqref="P6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SVP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</cp:lastModifiedBy>
  <cp:lastPrinted>2020-01-03T12:47:06Z</cp:lastPrinted>
  <dcterms:created xsi:type="dcterms:W3CDTF">2017-10-10T13:17:26Z</dcterms:created>
  <dcterms:modified xsi:type="dcterms:W3CDTF">2021-06-24T19:44:17Z</dcterms:modified>
</cp:coreProperties>
</file>