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.baskeviciene\Desktop\Karantinas\SPP+SVP\"/>
    </mc:Choice>
  </mc:AlternateContent>
  <xr:revisionPtr revIDLastSave="0" documentId="8_{C52377C7-85A9-4772-9B7F-F05C0C372F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a - 02" sheetId="2" r:id="rId1"/>
    <sheet name="Stebėsenos rodiklia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5" i="2" l="1"/>
  <c r="M43" i="2"/>
  <c r="O119" i="2"/>
  <c r="N119" i="2"/>
  <c r="M119" i="2"/>
  <c r="M16" i="2" l="1"/>
  <c r="O34" i="2" l="1"/>
  <c r="N34" i="2"/>
  <c r="M34" i="2"/>
  <c r="L34" i="2"/>
  <c r="M57" i="2" l="1"/>
  <c r="M29" i="2"/>
  <c r="O16" i="2"/>
  <c r="O125" i="2"/>
  <c r="O123" i="2"/>
  <c r="O117" i="2"/>
  <c r="O115" i="2"/>
  <c r="O120" i="2" s="1"/>
  <c r="O103" i="2"/>
  <c r="O101" i="2"/>
  <c r="O98" i="2"/>
  <c r="O99" i="2" s="1"/>
  <c r="O94" i="2"/>
  <c r="O91" i="2"/>
  <c r="O89" i="2"/>
  <c r="O86" i="2"/>
  <c r="O83" i="2"/>
  <c r="O81" i="2"/>
  <c r="O78" i="2"/>
  <c r="O75" i="2"/>
  <c r="O72" i="2"/>
  <c r="O70" i="2"/>
  <c r="O67" i="2"/>
  <c r="O63" i="2"/>
  <c r="O59" i="2"/>
  <c r="O57" i="2"/>
  <c r="O53" i="2"/>
  <c r="O50" i="2"/>
  <c r="O46" i="2"/>
  <c r="O43" i="2"/>
  <c r="O29" i="2"/>
  <c r="O24" i="2"/>
  <c r="O20" i="2"/>
  <c r="O44" i="2" l="1"/>
  <c r="O95" i="2"/>
  <c r="O126" i="2"/>
  <c r="O104" i="2"/>
  <c r="O84" i="2"/>
  <c r="O68" i="2"/>
  <c r="O127" i="2" l="1"/>
  <c r="O128" i="2" s="1"/>
  <c r="O129" i="2" s="1"/>
  <c r="N43" i="2" l="1"/>
  <c r="L43" i="2" l="1"/>
  <c r="N57" i="2" l="1"/>
  <c r="M123" i="2"/>
  <c r="N123" i="2"/>
  <c r="N115" i="2"/>
  <c r="M98" i="2"/>
  <c r="M99" i="2" s="1"/>
  <c r="N98" i="2"/>
  <c r="N99" i="2" s="1"/>
  <c r="M89" i="2"/>
  <c r="N89" i="2"/>
  <c r="M78" i="2"/>
  <c r="N78" i="2"/>
  <c r="M75" i="2"/>
  <c r="N75" i="2"/>
  <c r="M67" i="2"/>
  <c r="N67" i="2"/>
  <c r="M63" i="2"/>
  <c r="N63" i="2"/>
  <c r="M59" i="2"/>
  <c r="N59" i="2"/>
  <c r="M53" i="2"/>
  <c r="N53" i="2"/>
  <c r="M50" i="2"/>
  <c r="N50" i="2"/>
  <c r="N29" i="2"/>
  <c r="M24" i="2"/>
  <c r="N24" i="2"/>
  <c r="M20" i="2"/>
  <c r="N20" i="2"/>
  <c r="N16" i="2"/>
  <c r="N44" i="2" l="1"/>
  <c r="M44" i="2"/>
  <c r="N83" i="2"/>
  <c r="M83" i="2"/>
  <c r="L29" i="2"/>
  <c r="L94" i="2" s="1"/>
  <c r="L24" i="2"/>
  <c r="L20" i="2"/>
  <c r="L59" i="2" l="1"/>
  <c r="L67" i="2"/>
  <c r="L83" i="2"/>
  <c r="L50" i="2"/>
  <c r="L91" i="2"/>
  <c r="L72" i="2"/>
  <c r="L98" i="2"/>
  <c r="L46" i="2"/>
  <c r="L75" i="2"/>
  <c r="L101" i="2"/>
  <c r="L119" i="2" s="1"/>
  <c r="L53" i="2"/>
  <c r="L78" i="2"/>
  <c r="L103" i="2"/>
  <c r="L57" i="2"/>
  <c r="L81" i="2"/>
  <c r="L63" i="2"/>
  <c r="L89" i="2"/>
  <c r="L86" i="2"/>
  <c r="L70" i="2"/>
  <c r="M125" i="2"/>
  <c r="N125" i="2"/>
  <c r="M117" i="2"/>
  <c r="M120" i="2" s="1"/>
  <c r="N117" i="2"/>
  <c r="N120" i="2" s="1"/>
  <c r="M103" i="2"/>
  <c r="N103" i="2"/>
  <c r="M101" i="2"/>
  <c r="N101" i="2"/>
  <c r="M94" i="2"/>
  <c r="N94" i="2"/>
  <c r="M91" i="2"/>
  <c r="N91" i="2"/>
  <c r="M86" i="2"/>
  <c r="M95" i="2" s="1"/>
  <c r="N86" i="2"/>
  <c r="M81" i="2"/>
  <c r="N81" i="2"/>
  <c r="M72" i="2"/>
  <c r="N72" i="2"/>
  <c r="M70" i="2"/>
  <c r="M84" i="2" s="1"/>
  <c r="N70" i="2"/>
  <c r="N95" i="2" l="1"/>
  <c r="N126" i="2"/>
  <c r="N127" i="2" s="1"/>
  <c r="M126" i="2"/>
  <c r="M127" i="2" s="1"/>
  <c r="N104" i="2"/>
  <c r="M104" i="2"/>
  <c r="N84" i="2"/>
  <c r="L125" i="2"/>
  <c r="L117" i="2"/>
  <c r="L115" i="2"/>
  <c r="L123" i="2"/>
  <c r="N140" i="2" l="1"/>
  <c r="M141" i="2"/>
  <c r="M140" i="2"/>
  <c r="O138" i="2"/>
  <c r="M138" i="2"/>
  <c r="N141" i="2"/>
  <c r="N138" i="2"/>
  <c r="O140" i="2"/>
  <c r="O141" i="2"/>
  <c r="M144" i="2"/>
  <c r="N143" i="2"/>
  <c r="N139" i="2"/>
  <c r="O143" i="2"/>
  <c r="O139" i="2"/>
  <c r="N142" i="2"/>
  <c r="O142" i="2"/>
  <c r="M147" i="2"/>
  <c r="M146" i="2" s="1"/>
  <c r="M142" i="2"/>
  <c r="O145" i="2"/>
  <c r="N145" i="2"/>
  <c r="O147" i="2"/>
  <c r="O146" i="2" s="1"/>
  <c r="M143" i="2"/>
  <c r="M139" i="2"/>
  <c r="M145" i="2"/>
  <c r="N147" i="2"/>
  <c r="N146" i="2" s="1"/>
  <c r="M128" i="2"/>
  <c r="M129" i="2" s="1"/>
  <c r="N128" i="2"/>
  <c r="N129" i="2" s="1"/>
  <c r="M46" i="2"/>
  <c r="M68" i="2" s="1"/>
  <c r="N46" i="2"/>
  <c r="M136" i="2" l="1"/>
  <c r="M135" i="2" s="1"/>
  <c r="M148" i="2" s="1"/>
  <c r="M151" i="2" s="1"/>
  <c r="O136" i="2"/>
  <c r="N68" i="2"/>
  <c r="M105" i="2"/>
  <c r="M106" i="2" l="1"/>
  <c r="M107" i="2" s="1"/>
  <c r="M130" i="2" s="1"/>
  <c r="N136" i="2"/>
  <c r="O105" i="2"/>
  <c r="O106" i="2" s="1"/>
  <c r="O107" i="2" s="1"/>
  <c r="O130" i="2" s="1"/>
  <c r="N105" i="2"/>
  <c r="N106" i="2" s="1"/>
  <c r="N107" i="2" s="1"/>
  <c r="N144" i="2" l="1"/>
  <c r="N135" i="2" s="1"/>
  <c r="N148" i="2" s="1"/>
  <c r="N151" i="2" s="1"/>
  <c r="O144" i="2"/>
  <c r="O135" i="2" s="1"/>
  <c r="O148" i="2" s="1"/>
  <c r="O151" i="2" s="1"/>
  <c r="N130" i="2"/>
</calcChain>
</file>

<file path=xl/sharedStrings.xml><?xml version="1.0" encoding="utf-8"?>
<sst xmlns="http://schemas.openxmlformats.org/spreadsheetml/2006/main" count="418" uniqueCount="279">
  <si>
    <t>Programos kodas</t>
  </si>
  <si>
    <t>Prioriteto kodas</t>
  </si>
  <si>
    <t>Strateginio tikslo kodas</t>
  </si>
  <si>
    <t>Uždavinio kodas</t>
  </si>
  <si>
    <t>Priemonės kodas</t>
  </si>
  <si>
    <t>Veiklos kodas</t>
  </si>
  <si>
    <t>Veiklos pavadinimas</t>
  </si>
  <si>
    <t>Finansavimo šaltinis</t>
  </si>
  <si>
    <t>SBB</t>
  </si>
  <si>
    <t>ESF</t>
  </si>
  <si>
    <t>Iš viso priemonei:</t>
  </si>
  <si>
    <t>SPP</t>
  </si>
  <si>
    <t>Organizuotas renginys, vnt.</t>
  </si>
  <si>
    <t>Organizuotas renginys, skaičius</t>
  </si>
  <si>
    <t>Įvykdytos programos, skaičius</t>
  </si>
  <si>
    <t>Įgyvendinta programa, skaičius</t>
  </si>
  <si>
    <t>Finansavimo šaltinių suvestinė</t>
  </si>
  <si>
    <t>Finansavimo šaltiniai</t>
  </si>
  <si>
    <t>Pedagoginės psichologinės pagalbos gavėjų, skaičius</t>
  </si>
  <si>
    <t>Paskatintų pedagogų skaičius, vnt.</t>
  </si>
  <si>
    <t>Viešųjų paslaugų kokybės gerinimas</t>
  </si>
  <si>
    <t>3.2.1.1.1</t>
  </si>
  <si>
    <t>3.2.1.1.2</t>
  </si>
  <si>
    <t>3.2.1.1.3</t>
  </si>
  <si>
    <t>3.2.1.2.1</t>
  </si>
  <si>
    <t>3.2.1.2.3</t>
  </si>
  <si>
    <t>3.2.1.2.4</t>
  </si>
  <si>
    <t>3.2.1.2.5</t>
  </si>
  <si>
    <t>3.2.1.3.1</t>
  </si>
  <si>
    <t>3.2.1.3.2</t>
  </si>
  <si>
    <t>3.2.1.3.3</t>
  </si>
  <si>
    <t>3.2.1.3.4</t>
  </si>
  <si>
    <t>Spec. poreikių vaikų (mokinių) įtraukties programų, skaičius</t>
  </si>
  <si>
    <t>3.2.1.3.5</t>
  </si>
  <si>
    <t>Tinklaveikos programos, skaičius</t>
  </si>
  <si>
    <t>3.2.1.4.1</t>
  </si>
  <si>
    <t>3.2.1.4.2</t>
  </si>
  <si>
    <t>3.2.1.4.3</t>
  </si>
  <si>
    <t>3.2.1.5.1</t>
  </si>
  <si>
    <t>3.2.1.6.1</t>
  </si>
  <si>
    <t>3.2.1.6.2</t>
  </si>
  <si>
    <t>Motyvuojančios sistemos, skaičius</t>
  </si>
  <si>
    <t>Užtikrinti kultūrai, sportui ir gyvenimui patrauklios aplinkos kūrimą</t>
  </si>
  <si>
    <t>Atnaujinta sporto infrastruktūra, skaičius</t>
  </si>
  <si>
    <t>Įrengta aktyvaus poilsio, laisvalaikio, sporto infrastruktūra, skaičius</t>
  </si>
  <si>
    <t>Mokymų, stažuočių programos, vnt.</t>
  </si>
  <si>
    <t>Sporto zonos, skaičius</t>
  </si>
  <si>
    <t xml:space="preserve">Atnaujintas pastatas ir aplinka, vnt. </t>
  </si>
  <si>
    <t>BU gavėjų skaičius</t>
  </si>
  <si>
    <t>Pasitenkinimo lygis teikiamomis ugdymo paslaugomis,  proc.</t>
  </si>
  <si>
    <t>NU gavėjų skaičius</t>
  </si>
  <si>
    <t>Programos ugdytiniai, skaičius</t>
  </si>
  <si>
    <t>Tinklaveikos programų (hibridinio mokymo modelio) sukūrimas ir įgyvendinimas</t>
  </si>
  <si>
    <t>3.2.1.2.2</t>
  </si>
  <si>
    <t>3.2.1.2.6</t>
  </si>
  <si>
    <t>Veiklos vykdytojas</t>
  </si>
  <si>
    <t>Pasiruošta ir dalyvauta dainų šventėje, kartai</t>
  </si>
  <si>
    <t>Asmenų, besinaudojančių ugdymosi kompensavimo sistema, skaičius</t>
  </si>
  <si>
    <t>3.2.1.4.4</t>
  </si>
  <si>
    <t>Švietimo sistemos Pažangos plano parengimas ir įgyvendinimas</t>
  </si>
  <si>
    <t>3.2.1.3.6</t>
  </si>
  <si>
    <t>Atvejų, kai VGK siūlymu vaikams buvo suteiktos koordinuotai teikiamos švietimo, socialinės ir sveikatos priežiūros paslaugos, dalis nuo visų svarstytų atvejų (proc.)</t>
  </si>
  <si>
    <t>Vienai sąlyginei mokytojo pareigybei tenkančių mokinių skaičius BU mokyklose, skaičius</t>
  </si>
  <si>
    <t>3.2.1.2.7</t>
  </si>
  <si>
    <t>Mokyklos apšiltinimas ir stogo remontas, vnt.</t>
  </si>
  <si>
    <t>3.2.1.1.7</t>
  </si>
  <si>
    <t>Švietimo skyrius</t>
  </si>
  <si>
    <t>Neringos gimnazija</t>
  </si>
  <si>
    <t>Neringos meno mokykla</t>
  </si>
  <si>
    <t>Neringos sporto mokykla</t>
  </si>
  <si>
    <t>Miesto tvarkymo ir statybos skyrius</t>
  </si>
  <si>
    <t>Socialinės paramos skyrius</t>
  </si>
  <si>
    <t>Nidos lopšelio-darželio „Ąžuoliukas“ pastato modernizavimas (T)</t>
  </si>
  <si>
    <t>Neringos gimnazijos pastato modernizavimas (T)</t>
  </si>
  <si>
    <t>Juodkrantės IU pastato modernizavimas (T)</t>
  </si>
  <si>
    <t>Projekto „Atviros ekosistemos atsiskaitymams negrynaisiais pinigais bendrojo ugdymo įstaigų valgyklose kūrimas“ įgyvendinimas (P)</t>
  </si>
  <si>
    <t>Neringos meno mokyklos pastato atnaujinimas (T)</t>
  </si>
  <si>
    <t>Neringos meno mokyklos veiklos užtikrinimas (T)</t>
  </si>
  <si>
    <t>Neringos meno mokyklos tarptautinio projekto „Tarpkultūrinė bendrystė“ įgyvendinimas (T)</t>
  </si>
  <si>
    <t>Neringos sporto mokyklos veiklos užtikrinimas (T)</t>
  </si>
  <si>
    <t xml:space="preserve"> FŠPUP finansavimas mokymo lėšomis (T)</t>
  </si>
  <si>
    <t>NU programų NVŠ lėšomis vykdymas (T)</t>
  </si>
  <si>
    <t>Neringos sporto mokyklos pastato atnaujinimas (T)</t>
  </si>
  <si>
    <t>Edukacinių renginių mokiniams organizavimas (T)</t>
  </si>
  <si>
    <t>Pasirengimas ir dalyvavimas Lietuvos moksleivių dainų šventėje  (T)</t>
  </si>
  <si>
    <t>Pedagoginės psichologinės pagalbos teikimas  (T)</t>
  </si>
  <si>
    <t>Spec. poreikių vaikų (mokinių) įtraukties programų vykdymas (t)</t>
  </si>
  <si>
    <t>Koordinuotai teikiamų paslaugų vaikams nuo gimimo iki 18 m. (turintiems did. ir l. did. SUP – iki 21 m.) ir vaiko atstovams pagal įstatymą koordinavimas (T)</t>
  </si>
  <si>
    <t>Renginių, pedagogų kompetencijų tobulinimui, organizavimas (T)</t>
  </si>
  <si>
    <t>Stažuočių, mokymų pedagogų kompetencijų tobulinimui organizavimas (T)</t>
  </si>
  <si>
    <t>Pedagogų inovacijų skatinimas (T)</t>
  </si>
  <si>
    <t>Neformaliojo suaugusiųjų švietimo ir tęstinio mokymosi programų finansavimas (T)</t>
  </si>
  <si>
    <t>Švietimo bendruomenę motyvuojančių priemonių finansavimas (T)</t>
  </si>
  <si>
    <t xml:space="preserve">Ugdymosi pagal VUP kitoje savivaldybėje kompensavimo sistemos finansavimas (T)
</t>
  </si>
  <si>
    <t>2.2.3.1.1.</t>
  </si>
  <si>
    <t>2.2.3.1.3.</t>
  </si>
  <si>
    <t>2.2.3.2.1.</t>
  </si>
  <si>
    <t>2.2.3.2.2.</t>
  </si>
  <si>
    <t>Aktyvaus poilsio, laisvalaikio, sporto infrastruktūros atnaujinimas ir įrengimas
(T)</t>
  </si>
  <si>
    <t>Sporto zonų atnaujinimas ir įrengimas (T)</t>
  </si>
  <si>
    <t>Sporto renginių savivaldybėje ar partnerio teisėmis organizavimas (T)</t>
  </si>
  <si>
    <t>Geriausiųjų  sportininkų skatinimas (T)</t>
  </si>
  <si>
    <t xml:space="preserve">Užtikrinti kokybišką švietimo paslaugų teikimą   </t>
  </si>
  <si>
    <t xml:space="preserve">Išvystyti gyventojų  ir svečių poreikius atitinkančias sporto, fizinio aktyvumo ir poilsio paslaugas bei infrastruktūrą </t>
  </si>
  <si>
    <t>Strateginio planavimo, investicijų ir turizmo skyrius</t>
  </si>
  <si>
    <t>2024–2026 METŲ STRATEGINIO VEIKLOS PLANO</t>
  </si>
  <si>
    <t>Priemonės pavadinimas</t>
  </si>
  <si>
    <t>TIKSLŲ, UŽDAVINIŲ, PRIEMONIŲ IR VEIKLŲ IR IŠLAIDŲ SUVESTINĖ</t>
  </si>
  <si>
    <t>2024 m. poreikis (tūkst. Eur)</t>
  </si>
  <si>
    <t>2025 m. poreikis (tūkst. Eur)</t>
  </si>
  <si>
    <t>2026 m. poreikis (tūkst. Eur)</t>
  </si>
  <si>
    <t>Savivaldybės strateginio plėtros plano priemonės kodas</t>
  </si>
  <si>
    <t>Viso:</t>
  </si>
  <si>
    <t>Efektyvus Neringos savivaldybės valdymas</t>
  </si>
  <si>
    <t>Patrauklios aplinkos gyvenimui ir poilsiui kūrimas</t>
  </si>
  <si>
    <t xml:space="preserve">Šiuolaikinius poreikius atitinkančios ikimokyklinių ir bendrojo ugdymo įstaigų veiklos užtikrinimas
</t>
  </si>
  <si>
    <t>3.2.1.1.</t>
  </si>
  <si>
    <t xml:space="preserve">Šiuolaikinius poreikius atitinkančios neformaliojo ugdymo įstaigų veiklos  užtikrinimas
</t>
  </si>
  <si>
    <t>3.2.1.2.</t>
  </si>
  <si>
    <t xml:space="preserve">Ugdymo programų rėmimo įgyvendinimas
</t>
  </si>
  <si>
    <t xml:space="preserve">Pedagogų kompetencijų tobulinimo organizavimas
</t>
  </si>
  <si>
    <t xml:space="preserve">Neformaliųjų ugdymo programų suaugusiesiems parengimas ir įgyvendinimas
</t>
  </si>
  <si>
    <t xml:space="preserve">Motyvavimo ugdymui (si) sistemų sukūrimas bei tobulinimas
</t>
  </si>
  <si>
    <t>Iš viso uždaviniui:</t>
  </si>
  <si>
    <t xml:space="preserve">Sporto renginių organizavimas ir sporto propagavimas
</t>
  </si>
  <si>
    <t xml:space="preserve">Fiziniam aktyvumui skirtos infrastruktūros ir erdvių sukūrimas, atnaujinimas ir pritaikymas </t>
  </si>
  <si>
    <t>Iš viso prioritetui:</t>
  </si>
  <si>
    <t>Iš viso tikslui:</t>
  </si>
  <si>
    <t>Iš viso programai:</t>
  </si>
  <si>
    <t>2024 m. poreikis</t>
  </si>
  <si>
    <t>2025 m. poreikis</t>
  </si>
  <si>
    <t>2026 m. poreikis</t>
  </si>
  <si>
    <t>Lėšų poreikis</t>
  </si>
  <si>
    <t>SAVIVALDYBĖS  LĖŠOS, IŠ VISO:</t>
  </si>
  <si>
    <t>Savivaldybės biudžetas (įskaitant skolintas lėšas) (SB)</t>
  </si>
  <si>
    <t>Iš jo:
savivaldybės biudžeto lėšos (nuosavos, be ankstesnių metų likučio) (SBB)</t>
  </si>
  <si>
    <t>Visuomenės sveikatos rėmimo specialioji programa (VSP)</t>
  </si>
  <si>
    <t>Lietuvos Respublikos valstybės biudžeto dotacijos (VB)</t>
  </si>
  <si>
    <t>Pajamų įmokos ir kitos pajamos (SPP)</t>
  </si>
  <si>
    <t>Europos Sąjungos ir kitos tarptautinės finansinės paramos lėšos (ESF)</t>
  </si>
  <si>
    <t>Skolintos lėšos (SL)</t>
  </si>
  <si>
    <t>Ankstesnių metų likučiai (SVA)</t>
  </si>
  <si>
    <t>KITI ŠALTINIAI, IŠ VISO:</t>
  </si>
  <si>
    <t>Kiti šaltiniai (Europos Sąjungos finansinė parama projektams įgyvendinti ir kitos teisėtai gautos lėšos, nurodant atskirus šaltinius) (KTF)</t>
  </si>
  <si>
    <t>IŠ VISO programai finansuoti pagal finansavimo šaltinius (1 ir 2 punktai)</t>
  </si>
  <si>
    <t>Iš jų: regioninių pažangos priemonių lėšos (RPP)</t>
  </si>
  <si>
    <t>Asignavimų ir kitų lėšų pokytis, palyginti su ankstesnių metų patvirtintų asignavimų ir kitų lėšų planu</t>
  </si>
  <si>
    <t>IŠ VISO:</t>
  </si>
  <si>
    <t>VB</t>
  </si>
  <si>
    <t>Stebėsenos rodiklio kodas</t>
  </si>
  <si>
    <t>Stebėsenos rodiklio pavadinimas</t>
  </si>
  <si>
    <t>Siektinos stebėsenos rodiklių reikšmės</t>
  </si>
  <si>
    <t>Savivaldybės strateginio plėtros plano rodiklis</t>
  </si>
  <si>
    <t>(matavimo vnt.)</t>
  </si>
  <si>
    <t>R-03-02-02</t>
  </si>
  <si>
    <t>R-03-02-01</t>
  </si>
  <si>
    <t xml:space="preserve">Ikimokykliniame ir priešmokykliniame ugdyme dalyvaujančių 3–5 metų vaikų dalis (proc.) </t>
  </si>
  <si>
    <t>Neformaliojo švietimo galimybėmis mokykloje ir kitur besinaudojančių mokinių dalis, proc.</t>
  </si>
  <si>
    <t>R-03-02-03</t>
  </si>
  <si>
    <t>Mokinių, turinčių specialiųjų ugdymosi poreikių, ugdomų integruotai bendrosios paskirties mokyklose, dalis (proc.)</t>
  </si>
  <si>
    <t>R-03-02-04</t>
  </si>
  <si>
    <t>Tris ir daugiau valstybinių brandos egzaminų išlaikiusių abiturientų dalis (proc.)</t>
  </si>
  <si>
    <t>Aukščiausios kvalifikacijos mokytojų (metodininkų ir ekspertų) dalis, proc.</t>
  </si>
  <si>
    <t>R-03-02-05</t>
  </si>
  <si>
    <t>Pasitenkinimo lygis teikiamomis ugdymo paslaugomis, proc.</t>
  </si>
  <si>
    <t>Dalyvių skaičius</t>
  </si>
  <si>
    <t>R-02-02-01</t>
  </si>
  <si>
    <t xml:space="preserve">Sporto renginiuose dalyvavusių dalyvių pasitenkinimo lygis, proc.  </t>
  </si>
  <si>
    <t>R-02-02-02</t>
  </si>
  <si>
    <t>Atnaujintos ir įrengtos sporto zonos ir infrastruktūra, sk.</t>
  </si>
  <si>
    <t>02. Švietimo ir sporto veiklos programa</t>
  </si>
  <si>
    <t>3.2 tikslas. Viešųjų paslaugų kokybės gerinimas</t>
  </si>
  <si>
    <t xml:space="preserve">3.2.1 uždavinys. Užtikrinti kokybišką švietimo paslaugų teikimą   </t>
  </si>
  <si>
    <t>3.2.1.1.1 veikla. Nidos lopšelio-darželio „Ąžuoliukas“ pastato modernizavimas</t>
  </si>
  <si>
    <t>V-03-02-01-01-01-01</t>
  </si>
  <si>
    <t>V-03-02-01-01-01-02</t>
  </si>
  <si>
    <t>V-03-02-01-01-01-03</t>
  </si>
  <si>
    <t>3.2.1.1.2 veikla. Neringos gimnazijos pastato modernizavimas</t>
  </si>
  <si>
    <t>V-03-02-01-01-02-01</t>
  </si>
  <si>
    <t>V-03-02-01-01-02-02</t>
  </si>
  <si>
    <t xml:space="preserve">3.2.1.1.3 veikla. Juodkrantės IU pastato modernizavimas </t>
  </si>
  <si>
    <t>V-03-02-01-01-03-01</t>
  </si>
  <si>
    <t>3.2.1.1.4 veikla. Neringos gimnazijos veiklos užtikrinimas</t>
  </si>
  <si>
    <t>V-03-02-01-01-04-01</t>
  </si>
  <si>
    <t>V-03-02-01-01-04-02</t>
  </si>
  <si>
    <t>V-03-02-01-01-04-03</t>
  </si>
  <si>
    <t>V-03-02-01-01-04-04</t>
  </si>
  <si>
    <t>V-03-02-01-01-04-05</t>
  </si>
  <si>
    <t>3.2.1.1.5 veikla. Nidos lopšelio-darželio „Ąžuoliukas“ veiklos užtikrinimas</t>
  </si>
  <si>
    <t>V-03-02-01-01-05-01</t>
  </si>
  <si>
    <t>V-03-02-01-01-05-02</t>
  </si>
  <si>
    <t>V-03-02-01-01-05-03</t>
  </si>
  <si>
    <t>3.2.1.1.7 veikla. Projekto „Atviros ekosistemos atsiskaitymams negrynaisiais pinigais bendrojo ugdymo įstaigų valgyklose kūrimas“ įgyvendinimas</t>
  </si>
  <si>
    <t>3.2.1.2.1 veikla. Neringos meno mokyklos pastato atnaujinimas</t>
  </si>
  <si>
    <t>V-03-02-01-02-01</t>
  </si>
  <si>
    <t>3.2.1.2.2 veikla. Neringos meno mokyklos veiklos užtikrinimas</t>
  </si>
  <si>
    <t>V-03-02-01-02-02-01</t>
  </si>
  <si>
    <t>V-03-02-01-02-02-02</t>
  </si>
  <si>
    <t>3.2.1.2.4 veikla. Neringos sporto mokyklos veiklos užtikrinimas</t>
  </si>
  <si>
    <t>V-03-02-01-02-04-01</t>
  </si>
  <si>
    <t>V-03-02-01-02-04-02</t>
  </si>
  <si>
    <t>3.2.1.2.5 veikla. FŠPUP finansavimas mokymo lėšomis</t>
  </si>
  <si>
    <t>V-03-02-01-02-05</t>
  </si>
  <si>
    <t>3.2.1.2.6 veikla. NU programų NVŠ lėšomis vykdymas</t>
  </si>
  <si>
    <t>V-03-02-01-02-06</t>
  </si>
  <si>
    <t>3.2.1.2.7 veikla. Neringos sporto mokyklos pastato atnaujinimas</t>
  </si>
  <si>
    <t>V-03-02-01-02-07</t>
  </si>
  <si>
    <t>3.2.1.3.1 veikla. Edukacinių renginių mokiniams organizavimas</t>
  </si>
  <si>
    <t>V-03-02-01-03-01</t>
  </si>
  <si>
    <t>3.2.1.3.2 veikla. Pasirengimas ir dalyvavimas Lietuvos moksleivių dainų šventėje</t>
  </si>
  <si>
    <t>V-03-02-01-03-02</t>
  </si>
  <si>
    <t>3.2.1.3.3 veikla. Pedagoginės psichologinės pagalbos teikimas</t>
  </si>
  <si>
    <t>V-03-02-01-03-03</t>
  </si>
  <si>
    <t>3.2.1.3.4 veikla. Spec. poreikių vaikų (mokinių) įtraukties programų vykdymas</t>
  </si>
  <si>
    <t>V-03-02-01-03-04</t>
  </si>
  <si>
    <t>3.2.1.3.5 veikla. Tinklaveikos programų (hibridinio mokymo modelio) sukūrimas ir įgyvendinimas</t>
  </si>
  <si>
    <t>V-03-02-01-03-05</t>
  </si>
  <si>
    <t>3.2.1.3.6 veikla. Koordinuotai teikiamų paslaugų vaikams nuo gimimo iki 18 m. (turintiems did. ir l. did. SUP – iki 21 m.) ir vaiko atstovams pagal įstatymą koordinavimas</t>
  </si>
  <si>
    <t>V-03-02-01-03-06</t>
  </si>
  <si>
    <t>3.2.1.4.1 veikla. Renginių, pedagogų kompetencijų tobulinimui, organizavimas</t>
  </si>
  <si>
    <t>V-03-02-01-04-01</t>
  </si>
  <si>
    <t>3.2.1.4.2 veikla. Stažuočių, mokymų pedagogų kompetencijų tobulinimui organizavimas</t>
  </si>
  <si>
    <t>V-03-02-01-04-02-01</t>
  </si>
  <si>
    <t>V-03-02-01-04-02-02</t>
  </si>
  <si>
    <t>3.2.1.4.3 veikla. Pedagogų inovacijų skatinimas</t>
  </si>
  <si>
    <t>V-03-02-01-04-03</t>
  </si>
  <si>
    <t>3.2.1.5.1 veikla. Neformaliojo suaugusiųjų švietimo ir tęstinio mokymosi programų finansavimas</t>
  </si>
  <si>
    <t>V-03-02-01-05-01-01</t>
  </si>
  <si>
    <t>V-03-02-01-05-01-02</t>
  </si>
  <si>
    <t>3.2.1.6.1 veikla. Švietimo bendruomenę motyvuojančių priemonių finansavimas</t>
  </si>
  <si>
    <t>V-03-02-01-06-01</t>
  </si>
  <si>
    <t>3.2.1.6.2 veikla. Ugdymosi pagal VUP kitoje savivaldybėje kompensavimo sistemos finansavimas</t>
  </si>
  <si>
    <t>V-03-02-01-06-02</t>
  </si>
  <si>
    <t>2.2 tikslas. Užtikrinti kultūrai, sportui ir gyvenimui patrauklios aplinkos kūrimą</t>
  </si>
  <si>
    <t xml:space="preserve">2.2.3 uždavinys. Išvystyti gyventojų  ir svečių poreikius atitinkančias sporto, fizinio aktyvumo ir poilsio paslaugas bei infrastruktūrą </t>
  </si>
  <si>
    <t>2.2.3.1.1 veikla. Aktyvaus poilsio, laisvalaikio, sporto infrastruktūros atnaujinimas ir įrengimas</t>
  </si>
  <si>
    <t>V-02-02-03-01-01-01</t>
  </si>
  <si>
    <t>V-02-02-03-01-01-02</t>
  </si>
  <si>
    <t>2.2.3.1.3 veikla. Sporto zonų atnaujinimas ir įrengimas</t>
  </si>
  <si>
    <t>2.2.3.2.1 veikla. Sporto renginių savivaldybėje ar partnerio teisėmis organizavimas</t>
  </si>
  <si>
    <t>V-02-02-03-02-01-01</t>
  </si>
  <si>
    <t>V-02-02-03-02-01-02</t>
  </si>
  <si>
    <t>3.2</t>
  </si>
  <si>
    <t>3.2.1.3.</t>
  </si>
  <si>
    <t>3.2.1.4.</t>
  </si>
  <si>
    <t>3.2.1.5.</t>
  </si>
  <si>
    <t>3.2.1.6.</t>
  </si>
  <si>
    <t>2.2.</t>
  </si>
  <si>
    <t>2.2.3.1.</t>
  </si>
  <si>
    <t>2.2.3.2.</t>
  </si>
  <si>
    <t>3.2.1.1.4</t>
  </si>
  <si>
    <t>Neringos gimnazijos veiklos užtikrinimas (T)</t>
  </si>
  <si>
    <t>3.2.1.1.5</t>
  </si>
  <si>
    <t>Nidos lopšelio-darželio „Ąžuoliukas“ veiklos užtikrinimas (T)</t>
  </si>
  <si>
    <t>Nidos lopšelis-darželis „Ąžuoliukas“</t>
  </si>
  <si>
    <t>Savivaldybės biudžeto lėšos (SBB)</t>
  </si>
  <si>
    <t>Lietuvos Respublikos Savivaldybei skirtos Mokymo lėšos (SML)</t>
  </si>
  <si>
    <t>3.2.1.3</t>
  </si>
  <si>
    <t>n.d.</t>
  </si>
  <si>
    <t>IU ir PU gavėjų skaičius</t>
  </si>
  <si>
    <t xml:space="preserve">Išmaniojo kasos aparato komplektas, vnt. </t>
  </si>
  <si>
    <t>Elektroniniai mokinių pažymėjimai, vnt.</t>
  </si>
  <si>
    <t>V-03-02-01-01-07-01</t>
  </si>
  <si>
    <t>V-03-02-01-01-07-02</t>
  </si>
  <si>
    <t>V-03-02-01-01-07-03</t>
  </si>
  <si>
    <t xml:space="preserve">Bankinių kortelių skaitytuvas, vnt. </t>
  </si>
  <si>
    <t>Patalpų remontas ir modernizavimas pagal mokyklos SVP,  vnt.</t>
  </si>
  <si>
    <t>Pastato ir aplinkos remontas ir modernizavimas pagal mokyklos SVP, vnt.</t>
  </si>
  <si>
    <t xml:space="preserve"> Savivaldybės priklausomybės mokyklose ugdomų 3–5 metų vaikų, kurių deklaruota gyvenamoji vieta yra kitoje savivaldybėje, dalis. (proc.)(ŠVIS)</t>
  </si>
  <si>
    <t>Pagrindinį ir aukštesnį PUPP lygį pasiekusių mokinių dalis, proc.</t>
  </si>
  <si>
    <t>Pastato, patalpų ir aplinkos remontas ir modernizavimas pagal mokyklos SVP, vnt.</t>
  </si>
  <si>
    <t xml:space="preserve">Žaidimo įrenginių įsigijimas, salės kabinimo sistema ,vnt. </t>
  </si>
  <si>
    <t>2.2.3.1.4.</t>
  </si>
  <si>
    <t>Sveikatingumo tako Nidoje (prie kopų)  įrengimas (T)</t>
  </si>
  <si>
    <t>2.2.3.1.4 veikla. Sveikatingumo tako Nidoje (prie kopų)  įrengimas</t>
  </si>
  <si>
    <t>V-02-02-03-01-03-01</t>
  </si>
  <si>
    <t>V-02-02-03-01-04-01</t>
  </si>
  <si>
    <t>Dalyvavimas Europos, Pasaulio  buriavimo čempionatų organizavime, skaičius</t>
  </si>
  <si>
    <t>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</si>
</sst>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4"/>
      <color indexed="8"/>
      <name val="Calibri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8"/>
      <name val="Calibri"/>
      <family val="2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C2E6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8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4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4" fillId="0" borderId="0" applyFont="0" applyFill="0" applyBorder="0" applyAlignment="0" applyProtection="0"/>
  </cellStyleXfs>
  <cellXfs count="327"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23" fillId="37" borderId="0" xfId="0" applyFont="1" applyFill="1"/>
    <xf numFmtId="0" fontId="0" fillId="37" borderId="0" xfId="0" applyFill="1"/>
    <xf numFmtId="49" fontId="22" fillId="0" borderId="0" xfId="0" applyNumberFormat="1" applyFont="1" applyAlignment="1">
      <alignment horizontal="left" vertical="center"/>
    </xf>
    <xf numFmtId="0" fontId="26" fillId="0" borderId="0" xfId="0" applyFont="1"/>
    <xf numFmtId="0" fontId="27" fillId="0" borderId="0" xfId="0" applyFont="1"/>
    <xf numFmtId="0" fontId="30" fillId="34" borderId="40" xfId="0" applyFont="1" applyFill="1" applyBorder="1" applyAlignment="1">
      <alignment horizontal="left" vertical="center" wrapText="1"/>
    </xf>
    <xf numFmtId="0" fontId="30" fillId="34" borderId="14" xfId="0" applyFont="1" applyFill="1" applyBorder="1" applyAlignment="1">
      <alignment horizontal="left" vertical="center" wrapText="1"/>
    </xf>
    <xf numFmtId="0" fontId="26" fillId="39" borderId="14" xfId="0" applyFont="1" applyFill="1" applyBorder="1" applyAlignment="1">
      <alignment horizontal="left" vertical="center"/>
    </xf>
    <xf numFmtId="0" fontId="26" fillId="38" borderId="12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164" fontId="30" fillId="0" borderId="14" xfId="0" applyNumberFormat="1" applyFont="1" applyBorder="1" applyAlignment="1">
      <alignment horizontal="center" vertical="center" wrapText="1"/>
    </xf>
    <xf numFmtId="164" fontId="30" fillId="0" borderId="4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30" fillId="0" borderId="12" xfId="0" applyNumberFormat="1" applyFont="1" applyBorder="1" applyAlignment="1">
      <alignment horizontal="center" vertical="center" wrapText="1"/>
    </xf>
    <xf numFmtId="164" fontId="30" fillId="0" borderId="44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28" fillId="36" borderId="55" xfId="0" applyFont="1" applyFill="1" applyBorder="1" applyAlignment="1">
      <alignment horizontal="center" vertical="center"/>
    </xf>
    <xf numFmtId="164" fontId="28" fillId="36" borderId="28" xfId="0" applyNumberFormat="1" applyFont="1" applyFill="1" applyBorder="1" applyAlignment="1">
      <alignment horizontal="center" vertical="center"/>
    </xf>
    <xf numFmtId="164" fontId="28" fillId="36" borderId="5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1" fillId="0" borderId="0" xfId="0" applyFont="1"/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164" fontId="30" fillId="0" borderId="48" xfId="0" applyNumberFormat="1" applyFont="1" applyBorder="1" applyAlignment="1">
      <alignment horizontal="center" vertical="center" wrapText="1"/>
    </xf>
    <xf numFmtId="0" fontId="29" fillId="36" borderId="55" xfId="0" applyFont="1" applyFill="1" applyBorder="1" applyAlignment="1">
      <alignment horizontal="center" vertical="center"/>
    </xf>
    <xf numFmtId="164" fontId="29" fillId="36" borderId="28" xfId="0" applyNumberFormat="1" applyFont="1" applyFill="1" applyBorder="1" applyAlignment="1">
      <alignment horizontal="center" vertical="center"/>
    </xf>
    <xf numFmtId="164" fontId="29" fillId="36" borderId="51" xfId="0" applyNumberFormat="1" applyFont="1" applyFill="1" applyBorder="1" applyAlignment="1">
      <alignment horizontal="center" vertical="center"/>
    </xf>
    <xf numFmtId="164" fontId="30" fillId="0" borderId="37" xfId="0" applyNumberFormat="1" applyFont="1" applyBorder="1" applyAlignment="1">
      <alignment horizontal="center" vertical="center" wrapText="1"/>
    </xf>
    <xf numFmtId="164" fontId="30" fillId="0" borderId="39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8" fillId="36" borderId="29" xfId="0" applyFont="1" applyFill="1" applyBorder="1" applyAlignment="1">
      <alignment horizontal="center" vertical="center"/>
    </xf>
    <xf numFmtId="164" fontId="28" fillId="36" borderId="29" xfId="0" applyNumberFormat="1" applyFont="1" applyFill="1" applyBorder="1" applyAlignment="1">
      <alignment horizontal="center" vertical="center"/>
    </xf>
    <xf numFmtId="164" fontId="28" fillId="36" borderId="47" xfId="0" applyNumberFormat="1" applyFont="1" applyFill="1" applyBorder="1" applyAlignment="1">
      <alignment horizontal="center" vertical="center"/>
    </xf>
    <xf numFmtId="164" fontId="26" fillId="37" borderId="13" xfId="0" applyNumberFormat="1" applyFont="1" applyFill="1" applyBorder="1" applyAlignment="1">
      <alignment horizontal="center" vertical="center" wrapText="1"/>
    </xf>
    <xf numFmtId="164" fontId="26" fillId="37" borderId="12" xfId="0" applyNumberFormat="1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/>
    </xf>
    <xf numFmtId="164" fontId="28" fillId="36" borderId="15" xfId="0" applyNumberFormat="1" applyFont="1" applyFill="1" applyBorder="1" applyAlignment="1">
      <alignment horizontal="center" vertical="center"/>
    </xf>
    <xf numFmtId="164" fontId="28" fillId="36" borderId="48" xfId="0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6" fillId="0" borderId="48" xfId="0" applyNumberFormat="1" applyFont="1" applyBorder="1" applyAlignment="1">
      <alignment horizontal="center" vertical="center"/>
    </xf>
    <xf numFmtId="164" fontId="28" fillId="42" borderId="29" xfId="0" applyNumberFormat="1" applyFont="1" applyFill="1" applyBorder="1" applyAlignment="1">
      <alignment horizontal="center" vertical="center"/>
    </xf>
    <xf numFmtId="164" fontId="28" fillId="41" borderId="29" xfId="0" applyNumberFormat="1" applyFont="1" applyFill="1" applyBorder="1" applyAlignment="1">
      <alignment horizontal="center"/>
    </xf>
    <xf numFmtId="164" fontId="28" fillId="41" borderId="47" xfId="0" applyNumberFormat="1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 wrapText="1"/>
    </xf>
    <xf numFmtId="164" fontId="26" fillId="0" borderId="45" xfId="0" applyNumberFormat="1" applyFont="1" applyBorder="1" applyAlignment="1">
      <alignment horizontal="center" vertical="center" wrapText="1"/>
    </xf>
    <xf numFmtId="164" fontId="29" fillId="36" borderId="29" xfId="0" applyNumberFormat="1" applyFont="1" applyFill="1" applyBorder="1" applyAlignment="1">
      <alignment horizontal="center" vertical="center"/>
    </xf>
    <xf numFmtId="164" fontId="29" fillId="36" borderId="47" xfId="0" applyNumberFormat="1" applyFont="1" applyFill="1" applyBorder="1" applyAlignment="1">
      <alignment horizontal="center" vertical="center"/>
    </xf>
    <xf numFmtId="164" fontId="26" fillId="0" borderId="14" xfId="0" applyNumberFormat="1" applyFont="1" applyBorder="1" applyAlignment="1">
      <alignment horizontal="center" vertical="center" wrapText="1"/>
    </xf>
    <xf numFmtId="164" fontId="26" fillId="0" borderId="41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6" fillId="0" borderId="48" xfId="0" applyNumberFormat="1" applyFont="1" applyBorder="1" applyAlignment="1">
      <alignment horizontal="center" vertical="center" wrapText="1"/>
    </xf>
    <xf numFmtId="164" fontId="28" fillId="43" borderId="29" xfId="0" applyNumberFormat="1" applyFont="1" applyFill="1" applyBorder="1" applyAlignment="1">
      <alignment horizontal="center" vertical="center"/>
    </xf>
    <xf numFmtId="164" fontId="28" fillId="43" borderId="47" xfId="0" applyNumberFormat="1" applyFont="1" applyFill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 wrapText="1"/>
    </xf>
    <xf numFmtId="164" fontId="30" fillId="0" borderId="45" xfId="0" applyNumberFormat="1" applyFont="1" applyBorder="1" applyAlignment="1">
      <alignment horizontal="center" vertical="center" wrapText="1"/>
    </xf>
    <xf numFmtId="0" fontId="29" fillId="36" borderId="29" xfId="0" applyFont="1" applyFill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 wrapText="1"/>
    </xf>
    <xf numFmtId="164" fontId="26" fillId="0" borderId="44" xfId="0" applyNumberFormat="1" applyFont="1" applyBorder="1" applyAlignment="1">
      <alignment horizontal="center" vertical="center" wrapText="1"/>
    </xf>
    <xf numFmtId="164" fontId="28" fillId="36" borderId="29" xfId="0" applyNumberFormat="1" applyFont="1" applyFill="1" applyBorder="1" applyAlignment="1">
      <alignment horizontal="center" vertical="center" wrapText="1"/>
    </xf>
    <xf numFmtId="164" fontId="28" fillId="36" borderId="47" xfId="0" applyNumberFormat="1" applyFont="1" applyFill="1" applyBorder="1" applyAlignment="1">
      <alignment horizontal="center" vertical="center" wrapText="1"/>
    </xf>
    <xf numFmtId="164" fontId="28" fillId="43" borderId="28" xfId="0" applyNumberFormat="1" applyFont="1" applyFill="1" applyBorder="1" applyAlignment="1">
      <alignment horizontal="center" vertical="center"/>
    </xf>
    <xf numFmtId="164" fontId="28" fillId="43" borderId="20" xfId="0" applyNumberFormat="1" applyFont="1" applyFill="1" applyBorder="1" applyAlignment="1">
      <alignment horizontal="center" vertical="center"/>
    </xf>
    <xf numFmtId="164" fontId="28" fillId="43" borderId="52" xfId="0" applyNumberFormat="1" applyFont="1" applyFill="1" applyBorder="1" applyAlignment="1">
      <alignment horizontal="center" vertical="center"/>
    </xf>
    <xf numFmtId="0" fontId="26" fillId="39" borderId="23" xfId="0" applyFont="1" applyFill="1" applyBorder="1"/>
    <xf numFmtId="164" fontId="29" fillId="35" borderId="28" xfId="0" applyNumberFormat="1" applyFont="1" applyFill="1" applyBorder="1" applyAlignment="1">
      <alignment horizontal="center" vertical="center"/>
    </xf>
    <xf numFmtId="164" fontId="29" fillId="35" borderId="51" xfId="0" applyNumberFormat="1" applyFont="1" applyFill="1" applyBorder="1" applyAlignment="1">
      <alignment horizontal="center" vertical="center"/>
    </xf>
    <xf numFmtId="164" fontId="28" fillId="39" borderId="13" xfId="0" applyNumberFormat="1" applyFont="1" applyFill="1" applyBorder="1" applyAlignment="1">
      <alignment horizontal="center"/>
    </xf>
    <xf numFmtId="164" fontId="28" fillId="39" borderId="45" xfId="0" applyNumberFormat="1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64" fontId="26" fillId="0" borderId="44" xfId="0" applyNumberFormat="1" applyFont="1" applyBorder="1" applyAlignment="1">
      <alignment horizontal="center" vertical="center"/>
    </xf>
    <xf numFmtId="0" fontId="32" fillId="0" borderId="0" xfId="0" applyFont="1"/>
    <xf numFmtId="164" fontId="29" fillId="41" borderId="29" xfId="0" applyNumberFormat="1" applyFont="1" applyFill="1" applyBorder="1" applyAlignment="1">
      <alignment horizontal="center" vertical="center"/>
    </xf>
    <xf numFmtId="164" fontId="29" fillId="41" borderId="47" xfId="0" applyNumberFormat="1" applyFont="1" applyFill="1" applyBorder="1" applyAlignment="1">
      <alignment horizontal="center" vertical="center"/>
    </xf>
    <xf numFmtId="164" fontId="28" fillId="43" borderId="13" xfId="0" applyNumberFormat="1" applyFont="1" applyFill="1" applyBorder="1" applyAlignment="1">
      <alignment horizontal="center" vertical="center"/>
    </xf>
    <xf numFmtId="164" fontId="28" fillId="43" borderId="45" xfId="0" applyNumberFormat="1" applyFont="1" applyFill="1" applyBorder="1" applyAlignment="1">
      <alignment horizontal="center" vertical="center"/>
    </xf>
    <xf numFmtId="164" fontId="28" fillId="38" borderId="29" xfId="0" applyNumberFormat="1" applyFont="1" applyFill="1" applyBorder="1" applyAlignment="1">
      <alignment horizontal="center" vertical="center"/>
    </xf>
    <xf numFmtId="164" fontId="28" fillId="38" borderId="47" xfId="0" applyNumberFormat="1" applyFont="1" applyFill="1" applyBorder="1" applyAlignment="1">
      <alignment horizontal="center" vertical="center"/>
    </xf>
    <xf numFmtId="164" fontId="28" fillId="39" borderId="20" xfId="0" applyNumberFormat="1" applyFont="1" applyFill="1" applyBorder="1" applyAlignment="1">
      <alignment horizontal="center" vertical="center"/>
    </xf>
    <xf numFmtId="164" fontId="28" fillId="39" borderId="52" xfId="0" applyNumberFormat="1" applyFont="1" applyFill="1" applyBorder="1" applyAlignment="1">
      <alignment horizontal="center" vertical="center"/>
    </xf>
    <xf numFmtId="0" fontId="28" fillId="0" borderId="0" xfId="0" applyFont="1"/>
    <xf numFmtId="164" fontId="28" fillId="34" borderId="20" xfId="0" applyNumberFormat="1" applyFont="1" applyFill="1" applyBorder="1" applyAlignment="1">
      <alignment horizontal="center" vertical="center"/>
    </xf>
    <xf numFmtId="164" fontId="28" fillId="34" borderId="52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7" fillId="37" borderId="0" xfId="0" applyFont="1" applyFill="1"/>
    <xf numFmtId="0" fontId="30" fillId="34" borderId="14" xfId="0" applyFont="1" applyFill="1" applyBorder="1" applyAlignment="1">
      <alignment vertical="center" wrapText="1"/>
    </xf>
    <xf numFmtId="0" fontId="26" fillId="39" borderId="14" xfId="0" applyFont="1" applyFill="1" applyBorder="1" applyAlignment="1">
      <alignment vertical="center"/>
    </xf>
    <xf numFmtId="0" fontId="26" fillId="39" borderId="12" xfId="0" applyFont="1" applyFill="1" applyBorder="1" applyAlignment="1">
      <alignment horizontal="center"/>
    </xf>
    <xf numFmtId="164" fontId="28" fillId="43" borderId="34" xfId="0" applyNumberFormat="1" applyFont="1" applyFill="1" applyBorder="1" applyAlignment="1">
      <alignment horizontal="center" vertical="center"/>
    </xf>
    <xf numFmtId="0" fontId="30" fillId="34" borderId="50" xfId="0" applyFont="1" applyFill="1" applyBorder="1" applyAlignment="1">
      <alignment horizontal="center" wrapText="1"/>
    </xf>
    <xf numFmtId="0" fontId="26" fillId="39" borderId="26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30" fillId="34" borderId="40" xfId="0" applyFont="1" applyFill="1" applyBorder="1" applyAlignment="1">
      <alignment vertical="center" wrapText="1"/>
    </xf>
    <xf numFmtId="0" fontId="30" fillId="39" borderId="14" xfId="0" applyFont="1" applyFill="1" applyBorder="1"/>
    <xf numFmtId="0" fontId="26" fillId="34" borderId="14" xfId="0" applyFont="1" applyFill="1" applyBorder="1"/>
    <xf numFmtId="0" fontId="30" fillId="34" borderId="46" xfId="0" applyFont="1" applyFill="1" applyBorder="1" applyAlignment="1">
      <alignment vertical="center" wrapText="1"/>
    </xf>
    <xf numFmtId="0" fontId="26" fillId="39" borderId="13" xfId="0" applyFont="1" applyFill="1" applyBorder="1"/>
    <xf numFmtId="0" fontId="26" fillId="39" borderId="15" xfId="0" applyFont="1" applyFill="1" applyBorder="1"/>
    <xf numFmtId="0" fontId="26" fillId="39" borderId="14" xfId="0" applyFont="1" applyFill="1" applyBorder="1"/>
    <xf numFmtId="0" fontId="26" fillId="38" borderId="14" xfId="0" applyFont="1" applyFill="1" applyBorder="1"/>
    <xf numFmtId="164" fontId="28" fillId="43" borderId="24" xfId="0" applyNumberFormat="1" applyFont="1" applyFill="1" applyBorder="1" applyAlignment="1">
      <alignment horizontal="center" vertical="center"/>
    </xf>
    <xf numFmtId="0" fontId="27" fillId="38" borderId="14" xfId="0" applyFont="1" applyFill="1" applyBorder="1"/>
    <xf numFmtId="164" fontId="28" fillId="39" borderId="14" xfId="0" applyNumberFormat="1" applyFont="1" applyFill="1" applyBorder="1" applyAlignment="1">
      <alignment horizontal="center"/>
    </xf>
    <xf numFmtId="0" fontId="34" fillId="46" borderId="19" xfId="0" applyFont="1" applyFill="1" applyBorder="1" applyAlignment="1">
      <alignment horizontal="center" vertical="center" wrapText="1"/>
    </xf>
    <xf numFmtId="0" fontId="34" fillId="46" borderId="38" xfId="0" applyFont="1" applyFill="1" applyBorder="1" applyAlignment="1">
      <alignment horizontal="center" vertical="center" wrapText="1"/>
    </xf>
    <xf numFmtId="0" fontId="34" fillId="46" borderId="57" xfId="0" applyFont="1" applyFill="1" applyBorder="1" applyAlignment="1">
      <alignment horizontal="center" vertical="center" wrapText="1"/>
    </xf>
    <xf numFmtId="165" fontId="34" fillId="46" borderId="60" xfId="0" applyNumberFormat="1" applyFont="1" applyFill="1" applyBorder="1" applyAlignment="1">
      <alignment horizontal="center"/>
    </xf>
    <xf numFmtId="0" fontId="37" fillId="52" borderId="5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7" fillId="52" borderId="67" xfId="0" applyFont="1" applyFill="1" applyBorder="1" applyAlignment="1">
      <alignment horizontal="center" vertical="center" wrapText="1"/>
    </xf>
    <xf numFmtId="0" fontId="38" fillId="52" borderId="60" xfId="0" applyFont="1" applyFill="1" applyBorder="1" applyAlignment="1">
      <alignment horizontal="center" vertical="center" wrapText="1"/>
    </xf>
    <xf numFmtId="0" fontId="38" fillId="52" borderId="42" xfId="0" applyFont="1" applyFill="1" applyBorder="1" applyAlignment="1">
      <alignment horizontal="center" vertical="center" wrapText="1"/>
    </xf>
    <xf numFmtId="0" fontId="39" fillId="52" borderId="4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wrapText="1"/>
    </xf>
    <xf numFmtId="164" fontId="34" fillId="34" borderId="38" xfId="0" applyNumberFormat="1" applyFont="1" applyFill="1" applyBorder="1" applyAlignment="1">
      <alignment horizontal="center"/>
    </xf>
    <xf numFmtId="164" fontId="34" fillId="49" borderId="61" xfId="0" applyNumberFormat="1" applyFont="1" applyFill="1" applyBorder="1" applyAlignment="1">
      <alignment horizontal="center"/>
    </xf>
    <xf numFmtId="164" fontId="35" fillId="0" borderId="43" xfId="0" applyNumberFormat="1" applyFont="1" applyBorder="1" applyAlignment="1">
      <alignment horizontal="center"/>
    </xf>
    <xf numFmtId="164" fontId="35" fillId="50" borderId="43" xfId="0" applyNumberFormat="1" applyFont="1" applyFill="1" applyBorder="1" applyAlignment="1">
      <alignment horizontal="center"/>
    </xf>
    <xf numFmtId="164" fontId="35" fillId="0" borderId="60" xfId="0" applyNumberFormat="1" applyFont="1" applyBorder="1" applyAlignment="1">
      <alignment horizontal="center"/>
    </xf>
    <xf numFmtId="164" fontId="34" fillId="34" borderId="63" xfId="0" applyNumberFormat="1" applyFont="1" applyFill="1" applyBorder="1" applyAlignment="1">
      <alignment horizontal="center"/>
    </xf>
    <xf numFmtId="164" fontId="35" fillId="0" borderId="64" xfId="0" applyNumberFormat="1" applyFont="1" applyBorder="1" applyAlignment="1">
      <alignment horizontal="center"/>
    </xf>
    <xf numFmtId="164" fontId="35" fillId="0" borderId="61" xfId="0" applyNumberFormat="1" applyFont="1" applyBorder="1" applyAlignment="1">
      <alignment horizontal="center"/>
    </xf>
    <xf numFmtId="164" fontId="35" fillId="0" borderId="65" xfId="0" applyNumberFormat="1" applyFont="1" applyBorder="1" applyAlignment="1">
      <alignment horizontal="center"/>
    </xf>
    <xf numFmtId="164" fontId="35" fillId="0" borderId="66" xfId="0" applyNumberFormat="1" applyFont="1" applyBorder="1" applyAlignment="1">
      <alignment horizontal="center"/>
    </xf>
    <xf numFmtId="164" fontId="34" fillId="46" borderId="68" xfId="0" applyNumberFormat="1" applyFont="1" applyFill="1" applyBorder="1" applyAlignment="1">
      <alignment horizontal="center"/>
    </xf>
    <xf numFmtId="0" fontId="39" fillId="0" borderId="14" xfId="0" quotePrefix="1" applyFont="1" applyBorder="1" applyAlignment="1">
      <alignment horizontal="right" wrapText="1"/>
    </xf>
    <xf numFmtId="0" fontId="39" fillId="0" borderId="14" xfId="0" applyFont="1" applyBorder="1" applyAlignment="1">
      <alignment horizontal="right" wrapText="1"/>
    </xf>
    <xf numFmtId="164" fontId="30" fillId="0" borderId="14" xfId="0" applyNumberFormat="1" applyFont="1" applyBorder="1" applyAlignment="1">
      <alignment horizontal="center" vertical="center"/>
    </xf>
    <xf numFmtId="164" fontId="30" fillId="0" borderId="41" xfId="0" applyNumberFormat="1" applyFont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164" fontId="27" fillId="0" borderId="0" xfId="0" applyNumberFormat="1" applyFont="1"/>
    <xf numFmtId="0" fontId="26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6" fillId="37" borderId="15" xfId="0" applyFont="1" applyFill="1" applyBorder="1" applyAlignment="1">
      <alignment horizontal="left" vertical="center" wrapText="1"/>
    </xf>
    <xf numFmtId="0" fontId="26" fillId="37" borderId="13" xfId="0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7" borderId="14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37" borderId="11" xfId="0" applyFont="1" applyFill="1" applyBorder="1" applyAlignment="1">
      <alignment horizontal="left" vertical="center" wrapText="1"/>
    </xf>
    <xf numFmtId="0" fontId="30" fillId="37" borderId="15" xfId="0" applyFont="1" applyFill="1" applyBorder="1" applyAlignment="1">
      <alignment horizontal="left" vertical="center" wrapText="1"/>
    </xf>
    <xf numFmtId="0" fontId="30" fillId="37" borderId="12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164" fontId="26" fillId="0" borderId="15" xfId="0" applyNumberFormat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3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49" fontId="29" fillId="33" borderId="11" xfId="0" applyNumberFormat="1" applyFont="1" applyFill="1" applyBorder="1" applyAlignment="1">
      <alignment horizontal="center" vertical="center" textRotation="90" wrapText="1"/>
    </xf>
    <xf numFmtId="49" fontId="29" fillId="33" borderId="13" xfId="0" applyNumberFormat="1" applyFont="1" applyFill="1" applyBorder="1" applyAlignment="1">
      <alignment horizontal="center" vertical="center" textRotation="90" wrapText="1"/>
    </xf>
    <xf numFmtId="49" fontId="29" fillId="33" borderId="12" xfId="0" applyNumberFormat="1" applyFont="1" applyFill="1" applyBorder="1" applyAlignment="1">
      <alignment horizontal="center" vertical="center" textRotation="90" wrapText="1"/>
    </xf>
    <xf numFmtId="49" fontId="29" fillId="40" borderId="21" xfId="0" applyNumberFormat="1" applyFont="1" applyFill="1" applyBorder="1" applyAlignment="1">
      <alignment horizontal="center" vertical="center" wrapText="1"/>
    </xf>
    <xf numFmtId="49" fontId="29" fillId="40" borderId="33" xfId="0" applyNumberFormat="1" applyFont="1" applyFill="1" applyBorder="1" applyAlignment="1">
      <alignment horizontal="center" vertical="center" wrapText="1"/>
    </xf>
    <xf numFmtId="49" fontId="29" fillId="40" borderId="23" xfId="0" applyNumberFormat="1" applyFont="1" applyFill="1" applyBorder="1" applyAlignment="1">
      <alignment horizontal="center" vertical="center" wrapText="1"/>
    </xf>
    <xf numFmtId="49" fontId="29" fillId="40" borderId="24" xfId="0" applyNumberFormat="1" applyFont="1" applyFill="1" applyBorder="1" applyAlignment="1">
      <alignment horizontal="center" vertical="center" wrapText="1"/>
    </xf>
    <xf numFmtId="49" fontId="29" fillId="40" borderId="26" xfId="0" applyNumberFormat="1" applyFont="1" applyFill="1" applyBorder="1" applyAlignment="1">
      <alignment horizontal="center" vertical="center" wrapText="1"/>
    </xf>
    <xf numFmtId="49" fontId="29" fillId="40" borderId="35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49" fontId="29" fillId="40" borderId="11" xfId="0" applyNumberFormat="1" applyFont="1" applyFill="1" applyBorder="1" applyAlignment="1">
      <alignment horizontal="center" vertical="center" wrapText="1"/>
    </xf>
    <xf numFmtId="49" fontId="29" fillId="40" borderId="13" xfId="0" applyNumberFormat="1" applyFont="1" applyFill="1" applyBorder="1" applyAlignment="1">
      <alignment horizontal="center" vertical="center" wrapText="1"/>
    </xf>
    <xf numFmtId="49" fontId="29" fillId="40" borderId="12" xfId="0" applyNumberFormat="1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top" wrapText="1"/>
    </xf>
    <xf numFmtId="0" fontId="26" fillId="39" borderId="14" xfId="0" applyFont="1" applyFill="1" applyBorder="1" applyAlignment="1">
      <alignment horizontal="center" vertical="top"/>
    </xf>
    <xf numFmtId="0" fontId="26" fillId="38" borderId="14" xfId="0" applyFont="1" applyFill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8" fillId="42" borderId="16" xfId="0" applyFont="1" applyFill="1" applyBorder="1" applyAlignment="1">
      <alignment horizontal="right" vertical="center"/>
    </xf>
    <xf numFmtId="0" fontId="28" fillId="42" borderId="18" xfId="0" applyFont="1" applyFill="1" applyBorder="1" applyAlignment="1">
      <alignment horizontal="right" vertical="center"/>
    </xf>
    <xf numFmtId="0" fontId="28" fillId="42" borderId="17" xfId="0" applyFont="1" applyFill="1" applyBorder="1" applyAlignment="1">
      <alignment horizontal="right" vertical="center"/>
    </xf>
    <xf numFmtId="0" fontId="30" fillId="34" borderId="16" xfId="0" applyFont="1" applyFill="1" applyBorder="1" applyAlignment="1">
      <alignment horizontal="left" vertical="center" wrapText="1"/>
    </xf>
    <xf numFmtId="0" fontId="30" fillId="34" borderId="18" xfId="0" applyFont="1" applyFill="1" applyBorder="1" applyAlignment="1">
      <alignment horizontal="left" vertical="center" wrapText="1"/>
    </xf>
    <xf numFmtId="0" fontId="30" fillId="34" borderId="17" xfId="0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6" fillId="39" borderId="16" xfId="0" applyFont="1" applyFill="1" applyBorder="1" applyAlignment="1">
      <alignment horizontal="left" vertical="center"/>
    </xf>
    <xf numFmtId="0" fontId="26" fillId="39" borderId="18" xfId="0" applyFont="1" applyFill="1" applyBorder="1" applyAlignment="1">
      <alignment horizontal="left" vertical="center"/>
    </xf>
    <xf numFmtId="0" fontId="26" fillId="39" borderId="17" xfId="0" applyFont="1" applyFill="1" applyBorder="1" applyAlignment="1">
      <alignment horizontal="left" vertical="center"/>
    </xf>
    <xf numFmtId="0" fontId="29" fillId="33" borderId="49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8" fillId="43" borderId="19" xfId="0" applyFont="1" applyFill="1" applyBorder="1" applyAlignment="1">
      <alignment horizontal="right"/>
    </xf>
    <xf numFmtId="0" fontId="28" fillId="43" borderId="57" xfId="0" applyFont="1" applyFill="1" applyBorder="1" applyAlignment="1">
      <alignment horizontal="right"/>
    </xf>
    <xf numFmtId="0" fontId="26" fillId="37" borderId="14" xfId="0" applyFont="1" applyFill="1" applyBorder="1" applyAlignment="1">
      <alignment horizontal="center" vertical="top"/>
    </xf>
    <xf numFmtId="0" fontId="26" fillId="37" borderId="27" xfId="0" applyFont="1" applyFill="1" applyBorder="1" applyAlignment="1">
      <alignment horizontal="left" vertical="top" wrapText="1"/>
    </xf>
    <xf numFmtId="0" fontId="26" fillId="37" borderId="31" xfId="0" applyFont="1" applyFill="1" applyBorder="1" applyAlignment="1">
      <alignment horizontal="left" vertical="top" wrapText="1"/>
    </xf>
    <xf numFmtId="0" fontId="26" fillId="37" borderId="23" xfId="0" applyFont="1" applyFill="1" applyBorder="1" applyAlignment="1">
      <alignment horizontal="left" vertical="top" wrapText="1"/>
    </xf>
    <xf numFmtId="0" fontId="26" fillId="37" borderId="0" xfId="0" applyFont="1" applyFill="1" applyAlignment="1">
      <alignment horizontal="left" vertical="top" wrapText="1"/>
    </xf>
    <xf numFmtId="0" fontId="26" fillId="37" borderId="27" xfId="0" applyFont="1" applyFill="1" applyBorder="1" applyAlignment="1">
      <alignment horizontal="center" vertical="top"/>
    </xf>
    <xf numFmtId="0" fontId="34" fillId="46" borderId="56" xfId="0" applyFont="1" applyFill="1" applyBorder="1" applyAlignment="1">
      <alignment horizontal="center" vertical="top" wrapText="1"/>
    </xf>
    <xf numFmtId="0" fontId="34" fillId="46" borderId="19" xfId="0" applyFont="1" applyFill="1" applyBorder="1" applyAlignment="1">
      <alignment horizontal="center" vertical="top" wrapText="1"/>
    </xf>
    <xf numFmtId="0" fontId="34" fillId="47" borderId="56" xfId="0" applyFont="1" applyFill="1" applyBorder="1" applyAlignment="1">
      <alignment horizontal="center" vertical="top" wrapText="1"/>
    </xf>
    <xf numFmtId="0" fontId="34" fillId="47" borderId="19" xfId="0" applyFont="1" applyFill="1" applyBorder="1" applyAlignment="1">
      <alignment horizontal="center" vertical="top" wrapText="1"/>
    </xf>
    <xf numFmtId="0" fontId="34" fillId="47" borderId="57" xfId="0" applyFont="1" applyFill="1" applyBorder="1" applyAlignment="1">
      <alignment horizontal="center" vertical="top" wrapText="1"/>
    </xf>
    <xf numFmtId="0" fontId="34" fillId="48" borderId="56" xfId="0" applyFont="1" applyFill="1" applyBorder="1" applyAlignment="1">
      <alignment horizontal="right" vertical="top" wrapText="1"/>
    </xf>
    <xf numFmtId="0" fontId="34" fillId="48" borderId="19" xfId="0" applyFont="1" applyFill="1" applyBorder="1" applyAlignment="1">
      <alignment horizontal="right" vertical="top" wrapText="1"/>
    </xf>
    <xf numFmtId="0" fontId="34" fillId="49" borderId="58" xfId="0" applyFont="1" applyFill="1" applyBorder="1" applyAlignment="1">
      <alignment horizontal="left" vertical="top" wrapText="1"/>
    </xf>
    <xf numFmtId="0" fontId="34" fillId="49" borderId="22" xfId="0" applyFont="1" applyFill="1" applyBorder="1" applyAlignment="1">
      <alignment horizontal="left" vertical="top" wrapText="1"/>
    </xf>
    <xf numFmtId="0" fontId="34" fillId="49" borderId="59" xfId="0" applyFont="1" applyFill="1" applyBorder="1" applyAlignment="1">
      <alignment horizontal="left" vertical="top" wrapText="1"/>
    </xf>
    <xf numFmtId="0" fontId="35" fillId="0" borderId="36" xfId="0" applyFont="1" applyBorder="1" applyAlignment="1">
      <alignment horizontal="left" vertical="top" wrapText="1"/>
    </xf>
    <xf numFmtId="0" fontId="35" fillId="0" borderId="37" xfId="0" applyFont="1" applyBorder="1" applyAlignment="1">
      <alignment horizontal="left" vertical="top" wrapText="1"/>
    </xf>
    <xf numFmtId="0" fontId="35" fillId="0" borderId="39" xfId="0" applyFont="1" applyBorder="1" applyAlignment="1">
      <alignment horizontal="left" vertical="top" wrapText="1"/>
    </xf>
    <xf numFmtId="0" fontId="28" fillId="43" borderId="58" xfId="0" applyFont="1" applyFill="1" applyBorder="1" applyAlignment="1">
      <alignment horizontal="right"/>
    </xf>
    <xf numFmtId="0" fontId="28" fillId="43" borderId="22" xfId="0" applyFont="1" applyFill="1" applyBorder="1" applyAlignment="1">
      <alignment horizontal="right"/>
    </xf>
    <xf numFmtId="0" fontId="28" fillId="43" borderId="59" xfId="0" applyFont="1" applyFill="1" applyBorder="1" applyAlignment="1">
      <alignment horizontal="right"/>
    </xf>
    <xf numFmtId="0" fontId="28" fillId="38" borderId="14" xfId="0" applyFont="1" applyFill="1" applyBorder="1" applyAlignment="1">
      <alignment horizontal="right"/>
    </xf>
    <xf numFmtId="0" fontId="28" fillId="0" borderId="2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right"/>
    </xf>
    <xf numFmtId="0" fontId="28" fillId="34" borderId="14" xfId="0" applyFont="1" applyFill="1" applyBorder="1" applyAlignment="1">
      <alignment horizontal="right"/>
    </xf>
    <xf numFmtId="0" fontId="26" fillId="39" borderId="15" xfId="0" applyFont="1" applyFill="1" applyBorder="1" applyAlignment="1">
      <alignment horizontal="center" vertical="top"/>
    </xf>
    <xf numFmtId="0" fontId="26" fillId="38" borderId="15" xfId="0" applyFont="1" applyFill="1" applyBorder="1" applyAlignment="1">
      <alignment horizontal="center" vertical="top"/>
    </xf>
    <xf numFmtId="0" fontId="26" fillId="37" borderId="15" xfId="0" applyFont="1" applyFill="1" applyBorder="1" applyAlignment="1">
      <alignment horizontal="center" vertical="top"/>
    </xf>
    <xf numFmtId="164" fontId="26" fillId="37" borderId="48" xfId="0" applyNumberFormat="1" applyFont="1" applyFill="1" applyBorder="1" applyAlignment="1">
      <alignment horizontal="center" vertical="center" wrapText="1"/>
    </xf>
    <xf numFmtId="164" fontId="26" fillId="37" borderId="44" xfId="0" applyNumberFormat="1" applyFont="1" applyFill="1" applyBorder="1" applyAlignment="1">
      <alignment horizontal="center" vertical="center" wrapText="1"/>
    </xf>
    <xf numFmtId="164" fontId="26" fillId="0" borderId="48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37" borderId="4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/>
    </xf>
    <xf numFmtId="0" fontId="26" fillId="39" borderId="14" xfId="0" applyFont="1" applyFill="1" applyBorder="1" applyAlignment="1">
      <alignment horizontal="left"/>
    </xf>
    <xf numFmtId="0" fontId="26" fillId="45" borderId="14" xfId="0" applyFont="1" applyFill="1" applyBorder="1" applyAlignment="1">
      <alignment horizontal="left"/>
    </xf>
    <xf numFmtId="0" fontId="26" fillId="37" borderId="30" xfId="0" applyFont="1" applyFill="1" applyBorder="1" applyAlignment="1">
      <alignment horizontal="left" vertical="top" wrapText="1"/>
    </xf>
    <xf numFmtId="0" fontId="26" fillId="37" borderId="24" xfId="0" applyFont="1" applyFill="1" applyBorder="1" applyAlignment="1">
      <alignment horizontal="left" vertical="top" wrapText="1"/>
    </xf>
    <xf numFmtId="0" fontId="26" fillId="37" borderId="26" xfId="0" applyFont="1" applyFill="1" applyBorder="1" applyAlignment="1">
      <alignment horizontal="left" vertical="top" wrapText="1"/>
    </xf>
    <xf numFmtId="0" fontId="26" fillId="37" borderId="35" xfId="0" applyFont="1" applyFill="1" applyBorder="1" applyAlignment="1">
      <alignment horizontal="left" vertical="top" wrapText="1"/>
    </xf>
    <xf numFmtId="0" fontId="26" fillId="37" borderId="14" xfId="0" applyFont="1" applyFill="1" applyBorder="1" applyAlignment="1">
      <alignment horizontal="center" vertical="top" wrapText="1"/>
    </xf>
    <xf numFmtId="0" fontId="28" fillId="39" borderId="31" xfId="0" applyFont="1" applyFill="1" applyBorder="1" applyAlignment="1">
      <alignment horizontal="right"/>
    </xf>
    <xf numFmtId="0" fontId="28" fillId="39" borderId="30" xfId="0" applyFont="1" applyFill="1" applyBorder="1" applyAlignment="1">
      <alignment horizontal="right"/>
    </xf>
    <xf numFmtId="0" fontId="26" fillId="0" borderId="15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9" fillId="33" borderId="54" xfId="0" applyFont="1" applyFill="1" applyBorder="1" applyAlignment="1">
      <alignment horizontal="center" vertical="center" textRotation="90" wrapText="1"/>
    </xf>
    <xf numFmtId="0" fontId="29" fillId="33" borderId="46" xfId="0" applyFont="1" applyFill="1" applyBorder="1" applyAlignment="1">
      <alignment horizontal="center" vertical="center" textRotation="90" wrapText="1"/>
    </xf>
    <xf numFmtId="0" fontId="29" fillId="33" borderId="50" xfId="0" applyFont="1" applyFill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26" fillId="37" borderId="11" xfId="0" applyNumberFormat="1" applyFont="1" applyFill="1" applyBorder="1" applyAlignment="1">
      <alignment horizontal="center" vertical="center" wrapText="1"/>
    </xf>
    <xf numFmtId="164" fontId="26" fillId="37" borderId="13" xfId="0" applyNumberFormat="1" applyFont="1" applyFill="1" applyBorder="1" applyAlignment="1">
      <alignment horizontal="center" vertical="center" wrapText="1"/>
    </xf>
    <xf numFmtId="164" fontId="26" fillId="37" borderId="12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164" fontId="26" fillId="37" borderId="49" xfId="0" applyNumberFormat="1" applyFont="1" applyFill="1" applyBorder="1" applyAlignment="1">
      <alignment horizontal="center" vertical="center" wrapText="1"/>
    </xf>
    <xf numFmtId="164" fontId="26" fillId="37" borderId="45" xfId="0" applyNumberFormat="1" applyFont="1" applyFill="1" applyBorder="1" applyAlignment="1">
      <alignment horizontal="center" vertical="center" wrapText="1"/>
    </xf>
    <xf numFmtId="0" fontId="28" fillId="43" borderId="25" xfId="0" applyFont="1" applyFill="1" applyBorder="1" applyAlignment="1">
      <alignment horizontal="right" vertical="center"/>
    </xf>
    <xf numFmtId="0" fontId="28" fillId="43" borderId="10" xfId="0" applyFont="1" applyFill="1" applyBorder="1" applyAlignment="1">
      <alignment horizontal="right" vertical="center"/>
    </xf>
    <xf numFmtId="0" fontId="28" fillId="43" borderId="34" xfId="0" applyFont="1" applyFill="1" applyBorder="1" applyAlignment="1">
      <alignment horizontal="right" vertical="center"/>
    </xf>
    <xf numFmtId="0" fontId="26" fillId="37" borderId="14" xfId="0" applyFont="1" applyFill="1" applyBorder="1" applyAlignment="1">
      <alignment horizontal="center" vertical="center" wrapText="1"/>
    </xf>
    <xf numFmtId="0" fontId="26" fillId="37" borderId="32" xfId="0" applyFont="1" applyFill="1" applyBorder="1" applyAlignment="1">
      <alignment horizontal="left" vertical="top" wrapText="1"/>
    </xf>
    <xf numFmtId="0" fontId="29" fillId="44" borderId="26" xfId="0" applyFont="1" applyFill="1" applyBorder="1" applyAlignment="1" applyProtection="1">
      <alignment horizontal="right" vertical="center"/>
      <protection locked="0"/>
    </xf>
    <xf numFmtId="0" fontId="29" fillId="44" borderId="32" xfId="0" applyFont="1" applyFill="1" applyBorder="1" applyAlignment="1" applyProtection="1">
      <alignment horizontal="right" vertical="center"/>
      <protection locked="0"/>
    </xf>
    <xf numFmtId="0" fontId="29" fillId="44" borderId="35" xfId="0" applyFont="1" applyFill="1" applyBorder="1" applyAlignment="1" applyProtection="1">
      <alignment horizontal="right" vertical="center"/>
      <protection locked="0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 wrapText="1"/>
    </xf>
    <xf numFmtId="0" fontId="28" fillId="43" borderId="19" xfId="0" applyFont="1" applyFill="1" applyBorder="1" applyAlignment="1">
      <alignment horizontal="right" vertical="center"/>
    </xf>
    <xf numFmtId="0" fontId="28" fillId="43" borderId="57" xfId="0" applyFont="1" applyFill="1" applyBorder="1" applyAlignment="1">
      <alignment horizontal="right" vertical="center"/>
    </xf>
    <xf numFmtId="0" fontId="26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35" fillId="50" borderId="40" xfId="0" applyFont="1" applyFill="1" applyBorder="1" applyAlignment="1">
      <alignment horizontal="left" vertical="top" wrapText="1"/>
    </xf>
    <xf numFmtId="0" fontId="35" fillId="50" borderId="14" xfId="0" applyFont="1" applyFill="1" applyBorder="1" applyAlignment="1">
      <alignment horizontal="left" vertical="top" wrapText="1"/>
    </xf>
    <xf numFmtId="0" fontId="35" fillId="50" borderId="41" xfId="0" applyFont="1" applyFill="1" applyBorder="1" applyAlignment="1">
      <alignment horizontal="left" vertical="top" wrapText="1"/>
    </xf>
    <xf numFmtId="0" fontId="35" fillId="50" borderId="62" xfId="0" applyFont="1" applyFill="1" applyBorder="1" applyAlignment="1">
      <alignment horizontal="left" vertical="top" wrapText="1"/>
    </xf>
    <xf numFmtId="0" fontId="35" fillId="50" borderId="29" xfId="0" applyFont="1" applyFill="1" applyBorder="1" applyAlignment="1">
      <alignment horizontal="left" vertical="top" wrapText="1"/>
    </xf>
    <xf numFmtId="0" fontId="35" fillId="50" borderId="47" xfId="0" applyFont="1" applyFill="1" applyBorder="1" applyAlignment="1">
      <alignment horizontal="left" vertical="top" wrapText="1"/>
    </xf>
    <xf numFmtId="0" fontId="34" fillId="48" borderId="57" xfId="0" applyFont="1" applyFill="1" applyBorder="1" applyAlignment="1">
      <alignment horizontal="right" vertical="top" wrapText="1"/>
    </xf>
    <xf numFmtId="0" fontId="35" fillId="51" borderId="56" xfId="0" applyFont="1" applyFill="1" applyBorder="1" applyAlignment="1">
      <alignment horizontal="left" vertical="top" wrapText="1"/>
    </xf>
    <xf numFmtId="0" fontId="35" fillId="51" borderId="19" xfId="0" applyFont="1" applyFill="1" applyBorder="1" applyAlignment="1">
      <alignment horizontal="left" vertical="top" wrapText="1"/>
    </xf>
    <xf numFmtId="0" fontId="35" fillId="51" borderId="57" xfId="0" applyFont="1" applyFill="1" applyBorder="1" applyAlignment="1">
      <alignment horizontal="left" vertical="top" wrapText="1"/>
    </xf>
    <xf numFmtId="0" fontId="34" fillId="48" borderId="58" xfId="0" applyFont="1" applyFill="1" applyBorder="1" applyAlignment="1">
      <alignment horizontal="right" vertical="top" wrapText="1"/>
    </xf>
    <xf numFmtId="0" fontId="34" fillId="48" borderId="22" xfId="0" applyFont="1" applyFill="1" applyBorder="1" applyAlignment="1">
      <alignment horizontal="right" vertical="top" wrapText="1"/>
    </xf>
    <xf numFmtId="0" fontId="34" fillId="48" borderId="59" xfId="0" applyFont="1" applyFill="1" applyBorder="1" applyAlignment="1">
      <alignment horizontal="right" vertical="top" wrapText="1"/>
    </xf>
    <xf numFmtId="0" fontId="35" fillId="0" borderId="62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top" wrapText="1"/>
    </xf>
    <xf numFmtId="0" fontId="34" fillId="47" borderId="53" xfId="0" applyFont="1" applyFill="1" applyBorder="1" applyAlignment="1">
      <alignment horizontal="right" vertical="top" wrapText="1"/>
    </xf>
    <xf numFmtId="0" fontId="34" fillId="47" borderId="10" xfId="0" applyFont="1" applyFill="1" applyBorder="1" applyAlignment="1">
      <alignment horizontal="right" vertical="top" wrapText="1"/>
    </xf>
    <xf numFmtId="0" fontId="34" fillId="47" borderId="67" xfId="0" applyFont="1" applyFill="1" applyBorder="1" applyAlignment="1">
      <alignment horizontal="right" vertical="top" wrapText="1"/>
    </xf>
    <xf numFmtId="164" fontId="26" fillId="37" borderId="15" xfId="0" applyNumberFormat="1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36" fillId="52" borderId="63" xfId="0" applyFont="1" applyFill="1" applyBorder="1" applyAlignment="1">
      <alignment horizontal="center" vertical="center" wrapText="1"/>
    </xf>
    <xf numFmtId="0" fontId="36" fillId="52" borderId="68" xfId="0" applyFont="1" applyFill="1" applyBorder="1" applyAlignment="1">
      <alignment horizontal="center" vertical="center" wrapText="1"/>
    </xf>
    <xf numFmtId="0" fontId="37" fillId="52" borderId="56" xfId="0" applyFont="1" applyFill="1" applyBorder="1" applyAlignment="1">
      <alignment horizontal="center" vertical="center" wrapText="1"/>
    </xf>
    <xf numFmtId="0" fontId="37" fillId="52" borderId="19" xfId="0" applyFont="1" applyFill="1" applyBorder="1" applyAlignment="1">
      <alignment horizontal="center" vertical="center" wrapText="1"/>
    </xf>
    <xf numFmtId="0" fontId="37" fillId="52" borderId="57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left" vertical="center" wrapText="1"/>
    </xf>
    <xf numFmtId="0" fontId="25" fillId="53" borderId="16" xfId="0" applyFont="1" applyFill="1" applyBorder="1" applyAlignment="1">
      <alignment horizontal="left" wrapText="1"/>
    </xf>
    <xf numFmtId="0" fontId="25" fillId="53" borderId="18" xfId="0" applyFont="1" applyFill="1" applyBorder="1" applyAlignment="1">
      <alignment horizontal="left" wrapText="1"/>
    </xf>
    <xf numFmtId="0" fontId="25" fillId="53" borderId="17" xfId="0" applyFont="1" applyFill="1" applyBorder="1" applyAlignment="1">
      <alignment horizontal="left" wrapText="1"/>
    </xf>
    <xf numFmtId="0" fontId="39" fillId="53" borderId="14" xfId="0" applyFont="1" applyFill="1" applyBorder="1" applyAlignment="1">
      <alignment horizontal="left" vertical="center" wrapText="1"/>
    </xf>
  </cellXfs>
  <cellStyles count="18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1 2" xfId="45" xr:uid="{00000000-0005-0000-0000-000003000000}"/>
    <cellStyle name="20% – paryškinimas 1 2 2" xfId="84" xr:uid="{00000000-0005-0000-0000-000004000000}"/>
    <cellStyle name="20% – paryškinimas 1 2 2 2" xfId="163" xr:uid="{2F7ED188-C0CD-48CD-8913-5663822C38DA}"/>
    <cellStyle name="20% – paryškinimas 1 2 3" xfId="124" xr:uid="{81A752B1-36FB-4E8E-ADE8-89C8E4672C58}"/>
    <cellStyle name="20% – paryškinimas 1 3" xfId="64" xr:uid="{00000000-0005-0000-0000-000005000000}"/>
    <cellStyle name="20% – paryškinimas 1 3 2" xfId="143" xr:uid="{E1C12E3B-5A23-40DB-AA9B-18F3F5259BFB}"/>
    <cellStyle name="20% – paryškinimas 1 4" xfId="104" xr:uid="{3E69F688-CB99-4B32-9F37-12FC697BFCE5}"/>
    <cellStyle name="20% – paryškinimas 2" xfId="23" builtinId="34" customBuiltin="1"/>
    <cellStyle name="20% – paryškinimas 2 2" xfId="48" xr:uid="{00000000-0005-0000-0000-000007000000}"/>
    <cellStyle name="20% – paryškinimas 2 2 2" xfId="87" xr:uid="{00000000-0005-0000-0000-000008000000}"/>
    <cellStyle name="20% – paryškinimas 2 2 2 2" xfId="166" xr:uid="{AD9B1D49-810D-4443-8E59-35859EE077AD}"/>
    <cellStyle name="20% – paryškinimas 2 2 3" xfId="127" xr:uid="{C27376EB-DB9B-4996-8B50-5DF6DA25F8B9}"/>
    <cellStyle name="20% – paryškinimas 2 3" xfId="67" xr:uid="{00000000-0005-0000-0000-000009000000}"/>
    <cellStyle name="20% – paryškinimas 2 3 2" xfId="146" xr:uid="{116F37A7-06BE-4F08-A441-B1F002E02F95}"/>
    <cellStyle name="20% – paryškinimas 2 4" xfId="107" xr:uid="{02F3FAC6-62AC-4472-AD86-245A44FEB692}"/>
    <cellStyle name="20% – paryškinimas 3" xfId="27" builtinId="38" customBuiltin="1"/>
    <cellStyle name="20% – paryškinimas 3 2" xfId="51" xr:uid="{00000000-0005-0000-0000-00000B000000}"/>
    <cellStyle name="20% – paryškinimas 3 2 2" xfId="90" xr:uid="{00000000-0005-0000-0000-00000C000000}"/>
    <cellStyle name="20% – paryškinimas 3 2 2 2" xfId="169" xr:uid="{7E99731C-16AC-40A7-9E5D-0A45C9340F69}"/>
    <cellStyle name="20% – paryškinimas 3 2 3" xfId="130" xr:uid="{8DF19CC3-225D-4B49-B3CB-961C0E537FA5}"/>
    <cellStyle name="20% – paryškinimas 3 3" xfId="70" xr:uid="{00000000-0005-0000-0000-00000D000000}"/>
    <cellStyle name="20% – paryškinimas 3 3 2" xfId="149" xr:uid="{912961B3-6B43-4B8C-B792-2B91B298984A}"/>
    <cellStyle name="20% – paryškinimas 3 4" xfId="110" xr:uid="{FC93D61D-91E4-437A-A8D1-780F54B13C48}"/>
    <cellStyle name="20% – paryškinimas 4" xfId="31" builtinId="42" customBuiltin="1"/>
    <cellStyle name="20% – paryškinimas 4 2" xfId="54" xr:uid="{00000000-0005-0000-0000-00000F000000}"/>
    <cellStyle name="20% – paryškinimas 4 2 2" xfId="93" xr:uid="{00000000-0005-0000-0000-000010000000}"/>
    <cellStyle name="20% – paryškinimas 4 2 2 2" xfId="172" xr:uid="{EE841C73-1332-43B2-BBFD-2E3CD2DA940B}"/>
    <cellStyle name="20% – paryškinimas 4 2 3" xfId="133" xr:uid="{38446F49-0D48-42F4-A899-40658C17AEC6}"/>
    <cellStyle name="20% – paryškinimas 4 3" xfId="73" xr:uid="{00000000-0005-0000-0000-000011000000}"/>
    <cellStyle name="20% – paryškinimas 4 3 2" xfId="152" xr:uid="{4F667D65-0E85-4C25-81C0-A9D175629414}"/>
    <cellStyle name="20% – paryškinimas 4 4" xfId="113" xr:uid="{BC93A512-7F7B-415C-BD2C-1EC13E36AEE7}"/>
    <cellStyle name="20% – paryškinimas 5" xfId="35" builtinId="46" customBuiltin="1"/>
    <cellStyle name="20% – paryškinimas 5 2" xfId="57" xr:uid="{00000000-0005-0000-0000-000013000000}"/>
    <cellStyle name="20% – paryškinimas 5 2 2" xfId="96" xr:uid="{00000000-0005-0000-0000-000014000000}"/>
    <cellStyle name="20% – paryškinimas 5 2 2 2" xfId="175" xr:uid="{758FC9A5-839C-46EB-81A8-3C35E696B373}"/>
    <cellStyle name="20% – paryškinimas 5 2 3" xfId="136" xr:uid="{4582C5A9-F9C0-4065-BA4D-1586809D4C7C}"/>
    <cellStyle name="20% – paryškinimas 5 3" xfId="76" xr:uid="{00000000-0005-0000-0000-000015000000}"/>
    <cellStyle name="20% – paryškinimas 5 3 2" xfId="155" xr:uid="{AE06275E-2DB5-45F0-9010-62F6191FAB11}"/>
    <cellStyle name="20% – paryškinimas 5 4" xfId="116" xr:uid="{D718A84E-4B81-4A80-A09F-055E94344157}"/>
    <cellStyle name="20% – paryškinimas 6" xfId="39" builtinId="50" customBuiltin="1"/>
    <cellStyle name="20% – paryškinimas 6 2" xfId="60" xr:uid="{00000000-0005-0000-0000-000017000000}"/>
    <cellStyle name="20% – paryškinimas 6 2 2" xfId="99" xr:uid="{00000000-0005-0000-0000-000018000000}"/>
    <cellStyle name="20% – paryškinimas 6 2 2 2" xfId="178" xr:uid="{90DD00F6-2B9F-416A-826A-D8687B999944}"/>
    <cellStyle name="20% – paryškinimas 6 2 3" xfId="139" xr:uid="{24410CF2-F6D7-4CC7-94D4-4EC45760E3B2}"/>
    <cellStyle name="20% – paryškinimas 6 3" xfId="79" xr:uid="{00000000-0005-0000-0000-000019000000}"/>
    <cellStyle name="20% – paryškinimas 6 3 2" xfId="158" xr:uid="{A38C519B-F29A-4D6E-AEDC-7288F5C2367B}"/>
    <cellStyle name="20% – paryškinimas 6 4" xfId="119" xr:uid="{DE921B2C-1A3E-4D8F-B9BF-20D6AC206C86}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1 2" xfId="46" xr:uid="{00000000-0005-0000-0000-00001D000000}"/>
    <cellStyle name="40% – paryškinimas 1 2 2" xfId="85" xr:uid="{00000000-0005-0000-0000-00001E000000}"/>
    <cellStyle name="40% – paryškinimas 1 2 2 2" xfId="164" xr:uid="{67810AD3-65EE-44B7-98EA-BBC40810A69B}"/>
    <cellStyle name="40% – paryškinimas 1 2 3" xfId="125" xr:uid="{48058F33-393C-4C57-80AC-930236B1BBC7}"/>
    <cellStyle name="40% – paryškinimas 1 3" xfId="65" xr:uid="{00000000-0005-0000-0000-00001F000000}"/>
    <cellStyle name="40% – paryškinimas 1 3 2" xfId="144" xr:uid="{3EE00CA8-381A-4443-864D-1BCBFB633518}"/>
    <cellStyle name="40% – paryškinimas 1 4" xfId="105" xr:uid="{D30E078B-8A34-4724-9230-6F9B46A88BFC}"/>
    <cellStyle name="40% – paryškinimas 2" xfId="24" builtinId="35" customBuiltin="1"/>
    <cellStyle name="40% – paryškinimas 2 2" xfId="49" xr:uid="{00000000-0005-0000-0000-000021000000}"/>
    <cellStyle name="40% – paryškinimas 2 2 2" xfId="88" xr:uid="{00000000-0005-0000-0000-000022000000}"/>
    <cellStyle name="40% – paryškinimas 2 2 2 2" xfId="167" xr:uid="{CC22B777-03FC-490B-8F09-60CC1585ECB1}"/>
    <cellStyle name="40% – paryškinimas 2 2 3" xfId="128" xr:uid="{8748EF56-5B1E-4862-B87A-9F6C3F7965D6}"/>
    <cellStyle name="40% – paryškinimas 2 3" xfId="68" xr:uid="{00000000-0005-0000-0000-000023000000}"/>
    <cellStyle name="40% – paryškinimas 2 3 2" xfId="147" xr:uid="{73C53B24-8375-4484-BB06-F07A08499D0F}"/>
    <cellStyle name="40% – paryškinimas 2 4" xfId="108" xr:uid="{72E3A049-0234-47AD-ABDC-A25FBCF8B253}"/>
    <cellStyle name="40% – paryškinimas 3" xfId="28" builtinId="39" customBuiltin="1"/>
    <cellStyle name="40% – paryškinimas 3 2" xfId="52" xr:uid="{00000000-0005-0000-0000-000025000000}"/>
    <cellStyle name="40% – paryškinimas 3 2 2" xfId="91" xr:uid="{00000000-0005-0000-0000-000026000000}"/>
    <cellStyle name="40% – paryškinimas 3 2 2 2" xfId="170" xr:uid="{32D41BE3-AD7A-40C4-A2DB-75DF85ECD4CB}"/>
    <cellStyle name="40% – paryškinimas 3 2 3" xfId="131" xr:uid="{87751FE2-5FBB-4412-BF62-C57EFEB367A0}"/>
    <cellStyle name="40% – paryškinimas 3 3" xfId="71" xr:uid="{00000000-0005-0000-0000-000027000000}"/>
    <cellStyle name="40% – paryškinimas 3 3 2" xfId="150" xr:uid="{3E17EC40-EA61-47A3-8B57-EF84CF47319B}"/>
    <cellStyle name="40% – paryškinimas 3 4" xfId="111" xr:uid="{ED2835AA-76CA-4680-B9F1-2B055EF61F8D}"/>
    <cellStyle name="40% – paryškinimas 4" xfId="32" builtinId="43" customBuiltin="1"/>
    <cellStyle name="40% – paryškinimas 4 2" xfId="55" xr:uid="{00000000-0005-0000-0000-000029000000}"/>
    <cellStyle name="40% – paryškinimas 4 2 2" xfId="94" xr:uid="{00000000-0005-0000-0000-00002A000000}"/>
    <cellStyle name="40% – paryškinimas 4 2 2 2" xfId="173" xr:uid="{9DFA58CC-6DF9-4644-B1F7-0E52F9D1319C}"/>
    <cellStyle name="40% – paryškinimas 4 2 3" xfId="134" xr:uid="{2DC4050E-3691-4C07-ABF2-CA08AB8BB591}"/>
    <cellStyle name="40% – paryškinimas 4 3" xfId="74" xr:uid="{00000000-0005-0000-0000-00002B000000}"/>
    <cellStyle name="40% – paryškinimas 4 3 2" xfId="153" xr:uid="{53F8F14E-E1F9-4195-967B-3651844138FE}"/>
    <cellStyle name="40% – paryškinimas 4 4" xfId="114" xr:uid="{31AE6846-576E-4167-9AD2-09A2ABEE866B}"/>
    <cellStyle name="40% – paryškinimas 5" xfId="36" builtinId="47" customBuiltin="1"/>
    <cellStyle name="40% – paryškinimas 5 2" xfId="58" xr:uid="{00000000-0005-0000-0000-00002D000000}"/>
    <cellStyle name="40% – paryškinimas 5 2 2" xfId="97" xr:uid="{00000000-0005-0000-0000-00002E000000}"/>
    <cellStyle name="40% – paryškinimas 5 2 2 2" xfId="176" xr:uid="{4F69310F-8464-4361-A5E6-9018A2782732}"/>
    <cellStyle name="40% – paryškinimas 5 2 3" xfId="137" xr:uid="{294E866F-9BD4-4642-A25A-FF0422137263}"/>
    <cellStyle name="40% – paryškinimas 5 3" xfId="77" xr:uid="{00000000-0005-0000-0000-00002F000000}"/>
    <cellStyle name="40% – paryškinimas 5 3 2" xfId="156" xr:uid="{2BEDAB4B-BED0-4108-93B7-8463624CB70C}"/>
    <cellStyle name="40% – paryškinimas 5 4" xfId="117" xr:uid="{38CCF81F-4D4C-4BFB-B004-E5285B76A071}"/>
    <cellStyle name="40% – paryškinimas 6" xfId="40" builtinId="51" customBuiltin="1"/>
    <cellStyle name="40% – paryškinimas 6 2" xfId="61" xr:uid="{00000000-0005-0000-0000-000031000000}"/>
    <cellStyle name="40% – paryškinimas 6 2 2" xfId="100" xr:uid="{00000000-0005-0000-0000-000032000000}"/>
    <cellStyle name="40% – paryškinimas 6 2 2 2" xfId="179" xr:uid="{5AEB3CCD-2430-4F21-9F5D-8509326FEDDE}"/>
    <cellStyle name="40% – paryškinimas 6 2 3" xfId="140" xr:uid="{41C1A8F3-63B0-4C34-9B07-D12526D9C846}"/>
    <cellStyle name="40% – paryškinimas 6 3" xfId="80" xr:uid="{00000000-0005-0000-0000-000033000000}"/>
    <cellStyle name="40% – paryškinimas 6 3 2" xfId="159" xr:uid="{F4BF4656-913B-4B48-BD86-070F67B4F87D}"/>
    <cellStyle name="40% – paryškinimas 6 4" xfId="120" xr:uid="{32B85F57-9842-4E39-ABBB-EC7F0A581760}"/>
    <cellStyle name="60% – paryškinimas 1" xfId="21" builtinId="32" customBuiltin="1"/>
    <cellStyle name="60% – paryškinimas 1 2" xfId="47" xr:uid="{00000000-0005-0000-0000-000035000000}"/>
    <cellStyle name="60% – paryškinimas 1 2 2" xfId="86" xr:uid="{00000000-0005-0000-0000-000036000000}"/>
    <cellStyle name="60% – paryškinimas 1 2 2 2" xfId="165" xr:uid="{B8FD4A60-CE75-4E85-9D55-4FE1CEE01E7E}"/>
    <cellStyle name="60% – paryškinimas 1 2 3" xfId="126" xr:uid="{1639239D-A297-411E-AC43-47A1F1E23BE1}"/>
    <cellStyle name="60% – paryškinimas 1 3" xfId="66" xr:uid="{00000000-0005-0000-0000-000037000000}"/>
    <cellStyle name="60% – paryškinimas 1 3 2" xfId="145" xr:uid="{30EDCE4C-C96A-4BC6-99CF-2CA190CF573A}"/>
    <cellStyle name="60% – paryškinimas 1 4" xfId="106" xr:uid="{0D41A124-911A-4655-B712-F8912E3B0795}"/>
    <cellStyle name="60% – paryškinimas 2" xfId="25" builtinId="36" customBuiltin="1"/>
    <cellStyle name="60% – paryškinimas 2 2" xfId="50" xr:uid="{00000000-0005-0000-0000-000039000000}"/>
    <cellStyle name="60% – paryškinimas 2 2 2" xfId="89" xr:uid="{00000000-0005-0000-0000-00003A000000}"/>
    <cellStyle name="60% – paryškinimas 2 2 2 2" xfId="168" xr:uid="{44AF593A-4F16-423D-81D6-001493248D4B}"/>
    <cellStyle name="60% – paryškinimas 2 2 3" xfId="129" xr:uid="{DA78F39F-3A41-4935-A212-73EF00BD4451}"/>
    <cellStyle name="60% – paryškinimas 2 3" xfId="69" xr:uid="{00000000-0005-0000-0000-00003B000000}"/>
    <cellStyle name="60% – paryškinimas 2 3 2" xfId="148" xr:uid="{23A830CC-6090-4D77-AAB2-F4863174181D}"/>
    <cellStyle name="60% – paryškinimas 2 4" xfId="109" xr:uid="{E8767096-C400-474D-B2A6-EFC54E3DADA7}"/>
    <cellStyle name="60% – paryškinimas 3" xfId="29" builtinId="40" customBuiltin="1"/>
    <cellStyle name="60% – paryškinimas 3 2" xfId="53" xr:uid="{00000000-0005-0000-0000-00003D000000}"/>
    <cellStyle name="60% – paryškinimas 3 2 2" xfId="92" xr:uid="{00000000-0005-0000-0000-00003E000000}"/>
    <cellStyle name="60% – paryškinimas 3 2 2 2" xfId="171" xr:uid="{E0BA0FB9-E5BF-4131-9CB1-A1F49B5B29FE}"/>
    <cellStyle name="60% – paryškinimas 3 2 3" xfId="132" xr:uid="{454FA939-2699-43D1-817C-1945612AFEFE}"/>
    <cellStyle name="60% – paryškinimas 3 3" xfId="72" xr:uid="{00000000-0005-0000-0000-00003F000000}"/>
    <cellStyle name="60% – paryškinimas 3 3 2" xfId="151" xr:uid="{A9EBC4B9-58D7-4941-81B2-EFD78ABFC425}"/>
    <cellStyle name="60% – paryškinimas 3 4" xfId="112" xr:uid="{DCAEDD08-AB87-48AB-BDB5-117765B322D2}"/>
    <cellStyle name="60% – paryškinimas 4" xfId="33" builtinId="44" customBuiltin="1"/>
    <cellStyle name="60% – paryškinimas 4 2" xfId="56" xr:uid="{00000000-0005-0000-0000-000041000000}"/>
    <cellStyle name="60% – paryškinimas 4 2 2" xfId="95" xr:uid="{00000000-0005-0000-0000-000042000000}"/>
    <cellStyle name="60% – paryškinimas 4 2 2 2" xfId="174" xr:uid="{C51FE210-A69E-4F7E-9927-9320845714E7}"/>
    <cellStyle name="60% – paryškinimas 4 2 3" xfId="135" xr:uid="{FD82A797-D57C-421E-869C-694A5A58A672}"/>
    <cellStyle name="60% – paryškinimas 4 3" xfId="75" xr:uid="{00000000-0005-0000-0000-000043000000}"/>
    <cellStyle name="60% – paryškinimas 4 3 2" xfId="154" xr:uid="{6230840A-CA8E-47E5-B609-1CA43F1C0617}"/>
    <cellStyle name="60% – paryškinimas 4 4" xfId="115" xr:uid="{643CF87B-12C2-4FD9-956C-EE16655A0A20}"/>
    <cellStyle name="60% – paryškinimas 5" xfId="37" builtinId="48" customBuiltin="1"/>
    <cellStyle name="60% – paryškinimas 5 2" xfId="59" xr:uid="{00000000-0005-0000-0000-000045000000}"/>
    <cellStyle name="60% – paryškinimas 5 2 2" xfId="98" xr:uid="{00000000-0005-0000-0000-000046000000}"/>
    <cellStyle name="60% – paryškinimas 5 2 2 2" xfId="177" xr:uid="{E11CF361-A4FE-4A70-B706-64F0BD9FCB4E}"/>
    <cellStyle name="60% – paryškinimas 5 2 3" xfId="138" xr:uid="{11CAE5A4-ACBC-4B79-8F54-29B0031EEDDC}"/>
    <cellStyle name="60% – paryškinimas 5 3" xfId="78" xr:uid="{00000000-0005-0000-0000-000047000000}"/>
    <cellStyle name="60% – paryškinimas 5 3 2" xfId="157" xr:uid="{52EF10B4-BF23-439D-BAE6-0A8E0FBC9E64}"/>
    <cellStyle name="60% – paryškinimas 5 4" xfId="118" xr:uid="{63307237-66B8-4F01-9ECA-A577D138FCD6}"/>
    <cellStyle name="60% – paryškinimas 6" xfId="41" builtinId="52" customBuiltin="1"/>
    <cellStyle name="60% – paryškinimas 6 2" xfId="62" xr:uid="{00000000-0005-0000-0000-000049000000}"/>
    <cellStyle name="60% – paryškinimas 6 2 2" xfId="101" xr:uid="{00000000-0005-0000-0000-00004A000000}"/>
    <cellStyle name="60% – paryškinimas 6 2 2 2" xfId="180" xr:uid="{1CC89980-190E-4D8E-9C46-0ED16A9271E2}"/>
    <cellStyle name="60% – paryškinimas 6 2 3" xfId="141" xr:uid="{BD81A72D-7373-48BC-82B4-BABBFE4F6663}"/>
    <cellStyle name="60% – paryškinimas 6 3" xfId="81" xr:uid="{00000000-0005-0000-0000-00004B000000}"/>
    <cellStyle name="60% – paryškinimas 6 3 2" xfId="160" xr:uid="{A932837B-6F56-4417-A649-096AF5BA8952}"/>
    <cellStyle name="60% – paryškinimas 6 4" xfId="121" xr:uid="{06815AB9-1BCB-483F-96B0-B746B0E2DA07}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prastas 2" xfId="44" xr:uid="{00000000-0005-0000-0000-000050000000}"/>
    <cellStyle name="Įprastas 2 2" xfId="83" xr:uid="{00000000-0005-0000-0000-000051000000}"/>
    <cellStyle name="Įprastas 2 2 2" xfId="162" xr:uid="{BD1F55D7-6387-4BEF-AE3D-01676D2A0115}"/>
    <cellStyle name="Įprastas 2 3" xfId="123" xr:uid="{1C8F5600-023A-49D8-B52A-1AF44007B6C5}"/>
    <cellStyle name="Įprastas 4" xfId="42" xr:uid="{00000000-0005-0000-0000-000052000000}"/>
    <cellStyle name="Įspėjimo tekstas" xfId="14" builtinId="11" customBuiltin="1"/>
    <cellStyle name="Išvestis" xfId="10" builtinId="21" customBuiltin="1"/>
    <cellStyle name="Įvestis" xfId="9" builtinId="20" customBuiltin="1"/>
    <cellStyle name="Kablelis 2" xfId="102" xr:uid="{00000000-0005-0000-0000-000056000000}"/>
    <cellStyle name="Kablelis 2 2" xfId="181" xr:uid="{0CF343FC-84E1-4598-923A-F2FDFA6CB938}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staba 2" xfId="43" xr:uid="{00000000-0005-0000-0000-00005F000000}"/>
    <cellStyle name="Pastaba 2 2" xfId="82" xr:uid="{00000000-0005-0000-0000-000060000000}"/>
    <cellStyle name="Pastaba 2 2 2" xfId="161" xr:uid="{88186F43-A21C-40EF-BCFA-6BC412766652}"/>
    <cellStyle name="Pastaba 2 3" xfId="122" xr:uid="{89F1067C-5350-440E-94CF-8AC0D2B7A141}"/>
    <cellStyle name="Pastaba 3" xfId="63" xr:uid="{00000000-0005-0000-0000-000061000000}"/>
    <cellStyle name="Pastaba 3 2" xfId="142" xr:uid="{F5D41F32-00E0-4989-9A89-CAAA9843DD0D}"/>
    <cellStyle name="Pastaba 4" xfId="103" xr:uid="{B4CAE0E3-55D9-44EA-9EBE-1372EF62EC96}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colors>
    <mruColors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</xdr:row>
      <xdr:rowOff>129886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A2EC1B-224E-480B-8D67-3241B0722710}"/>
            </a:ext>
          </a:extLst>
        </xdr:cNvPr>
        <xdr:cNvSpPr txBox="1"/>
      </xdr:nvSpPr>
      <xdr:spPr>
        <a:xfrm>
          <a:off x="10243705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5"/>
  <sheetViews>
    <sheetView tabSelected="1" topLeftCell="A2" zoomScale="70" zoomScaleNormal="70" workbookViewId="0">
      <pane ySplit="8" topLeftCell="A90" activePane="bottomLeft" state="frozen"/>
      <selection activeCell="A2" sqref="A2"/>
      <selection pane="bottomLeft" activeCell="I100" sqref="I100:M101"/>
    </sheetView>
  </sheetViews>
  <sheetFormatPr defaultRowHeight="14.4" x14ac:dyDescent="0.3"/>
  <cols>
    <col min="1" max="1" width="3.33203125" customWidth="1"/>
    <col min="2" max="2" width="4.109375" style="1" customWidth="1"/>
    <col min="3" max="3" width="4.44140625" customWidth="1"/>
    <col min="4" max="4" width="4" customWidth="1"/>
    <col min="5" max="5" width="4.109375" customWidth="1"/>
    <col min="6" max="6" width="3.6640625" style="4" customWidth="1"/>
    <col min="7" max="7" width="21.5546875" customWidth="1"/>
    <col min="8" max="8" width="16.5546875" customWidth="1"/>
    <col min="9" max="9" width="12.109375" customWidth="1"/>
    <col min="10" max="10" width="39.109375" customWidth="1"/>
    <col min="11" max="11" width="29.44140625" customWidth="1"/>
    <col min="12" max="12" width="7.44140625" customWidth="1"/>
    <col min="13" max="13" width="18.5546875" customWidth="1"/>
    <col min="14" max="14" width="18.6640625" customWidth="1"/>
    <col min="15" max="15" width="18.5546875" customWidth="1"/>
  </cols>
  <sheetData>
    <row r="1" spans="1:15" ht="15" customHeight="1" x14ac:dyDescent="0.3">
      <c r="A1" s="1"/>
      <c r="C1" s="1"/>
      <c r="D1" s="1"/>
      <c r="E1" s="1"/>
      <c r="F1" s="3"/>
      <c r="G1" s="2"/>
      <c r="H1" s="2"/>
      <c r="I1" s="1"/>
      <c r="J1" s="1"/>
      <c r="K1" s="1"/>
      <c r="L1" s="1"/>
      <c r="M1" s="5"/>
      <c r="N1" s="5"/>
      <c r="O1" s="5"/>
    </row>
    <row r="2" spans="1:15" ht="15" hidden="1" customHeight="1" x14ac:dyDescent="0.3">
      <c r="A2" s="1"/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5"/>
      <c r="N2" s="5"/>
      <c r="O2" s="5"/>
    </row>
    <row r="3" spans="1:15" s="7" customFormat="1" ht="15" customHeight="1" x14ac:dyDescent="0.35">
      <c r="A3" s="6"/>
      <c r="B3" s="6"/>
      <c r="C3" s="6"/>
      <c r="D3"/>
      <c r="E3"/>
      <c r="F3"/>
      <c r="G3"/>
      <c r="H3"/>
      <c r="I3"/>
      <c r="J3"/>
      <c r="K3"/>
      <c r="L3"/>
      <c r="M3"/>
      <c r="N3"/>
    </row>
    <row r="4" spans="1:15" s="7" customFormat="1" ht="18" x14ac:dyDescent="0.35">
      <c r="A4" s="189" t="s">
        <v>105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1:15" s="7" customFormat="1" ht="23.25" customHeight="1" x14ac:dyDescent="0.35">
      <c r="A5" s="189" t="s">
        <v>170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</row>
    <row r="6" spans="1:15" s="7" customFormat="1" ht="26.25" customHeight="1" thickBot="1" x14ac:dyDescent="0.4">
      <c r="A6" s="190" t="s">
        <v>107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7" customFormat="1" ht="48.75" customHeight="1" x14ac:dyDescent="0.35">
      <c r="A7" s="269" t="s">
        <v>0</v>
      </c>
      <c r="B7" s="175" t="s">
        <v>1</v>
      </c>
      <c r="C7" s="175" t="s">
        <v>2</v>
      </c>
      <c r="D7" s="178" t="s">
        <v>3</v>
      </c>
      <c r="E7" s="178" t="s">
        <v>4</v>
      </c>
      <c r="F7" s="181" t="s">
        <v>106</v>
      </c>
      <c r="G7" s="182"/>
      <c r="H7" s="191" t="s">
        <v>111</v>
      </c>
      <c r="I7" s="155" t="s">
        <v>5</v>
      </c>
      <c r="J7" s="155" t="s">
        <v>6</v>
      </c>
      <c r="K7" s="155" t="s">
        <v>55</v>
      </c>
      <c r="L7" s="175" t="s">
        <v>7</v>
      </c>
      <c r="M7" s="155" t="s">
        <v>108</v>
      </c>
      <c r="N7" s="155" t="s">
        <v>109</v>
      </c>
      <c r="O7" s="211" t="s">
        <v>110</v>
      </c>
    </row>
    <row r="8" spans="1:15" s="7" customFormat="1" ht="45" customHeight="1" x14ac:dyDescent="0.35">
      <c r="A8" s="270"/>
      <c r="B8" s="176"/>
      <c r="C8" s="176"/>
      <c r="D8" s="179"/>
      <c r="E8" s="179"/>
      <c r="F8" s="183"/>
      <c r="G8" s="184"/>
      <c r="H8" s="192"/>
      <c r="I8" s="156"/>
      <c r="J8" s="156"/>
      <c r="K8" s="156"/>
      <c r="L8" s="176"/>
      <c r="M8" s="156"/>
      <c r="N8" s="156"/>
      <c r="O8" s="212"/>
    </row>
    <row r="9" spans="1:15" s="7" customFormat="1" ht="49.5" customHeight="1" x14ac:dyDescent="0.35">
      <c r="A9" s="271"/>
      <c r="B9" s="177"/>
      <c r="C9" s="177"/>
      <c r="D9" s="180"/>
      <c r="E9" s="180"/>
      <c r="F9" s="185"/>
      <c r="G9" s="186"/>
      <c r="H9" s="193"/>
      <c r="I9" s="157"/>
      <c r="J9" s="157"/>
      <c r="K9" s="157"/>
      <c r="L9" s="177"/>
      <c r="M9" s="157"/>
      <c r="N9" s="157"/>
      <c r="O9" s="213"/>
    </row>
    <row r="10" spans="1:15" s="7" customFormat="1" ht="22.5" customHeight="1" x14ac:dyDescent="0.35">
      <c r="A10" s="8">
        <v>2</v>
      </c>
      <c r="B10" s="9">
        <v>3</v>
      </c>
      <c r="C10" s="95"/>
      <c r="D10" s="95"/>
      <c r="E10" s="95"/>
      <c r="F10" s="203" t="s">
        <v>113</v>
      </c>
      <c r="G10" s="204"/>
      <c r="H10" s="204"/>
      <c r="I10" s="204"/>
      <c r="J10" s="204"/>
      <c r="K10" s="204"/>
      <c r="L10" s="204"/>
      <c r="M10" s="204"/>
      <c r="N10" s="204"/>
      <c r="O10" s="205"/>
    </row>
    <row r="11" spans="1:15" s="7" customFormat="1" ht="18" x14ac:dyDescent="0.35">
      <c r="A11" s="8">
        <v>2</v>
      </c>
      <c r="B11" s="10">
        <v>3</v>
      </c>
      <c r="C11" s="10">
        <v>2</v>
      </c>
      <c r="D11" s="96"/>
      <c r="E11" s="96"/>
      <c r="F11" s="208" t="s">
        <v>20</v>
      </c>
      <c r="G11" s="209"/>
      <c r="H11" s="209"/>
      <c r="I11" s="209"/>
      <c r="J11" s="209"/>
      <c r="K11" s="209"/>
      <c r="L11" s="209"/>
      <c r="M11" s="209"/>
      <c r="N11" s="209"/>
      <c r="O11" s="210"/>
    </row>
    <row r="12" spans="1:15" s="7" customFormat="1" ht="18" x14ac:dyDescent="0.35">
      <c r="A12" s="8">
        <v>2</v>
      </c>
      <c r="B12" s="10">
        <v>3</v>
      </c>
      <c r="C12" s="10">
        <v>2</v>
      </c>
      <c r="D12" s="11">
        <v>1</v>
      </c>
      <c r="E12" s="11"/>
      <c r="F12" s="256" t="s">
        <v>102</v>
      </c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5" s="7" customFormat="1" ht="23.25" customHeight="1" x14ac:dyDescent="0.35">
      <c r="A13" s="194">
        <v>2</v>
      </c>
      <c r="B13" s="195">
        <v>3</v>
      </c>
      <c r="C13" s="195">
        <v>2</v>
      </c>
      <c r="D13" s="196">
        <v>1</v>
      </c>
      <c r="E13" s="197">
        <v>1</v>
      </c>
      <c r="F13" s="160" t="s">
        <v>115</v>
      </c>
      <c r="G13" s="160"/>
      <c r="H13" s="289" t="s">
        <v>116</v>
      </c>
      <c r="I13" s="144" t="s">
        <v>21</v>
      </c>
      <c r="J13" s="144" t="s">
        <v>72</v>
      </c>
      <c r="K13" s="144" t="s">
        <v>254</v>
      </c>
      <c r="L13" s="12" t="s">
        <v>8</v>
      </c>
      <c r="M13" s="13">
        <v>0</v>
      </c>
      <c r="N13" s="13">
        <v>15</v>
      </c>
      <c r="O13" s="14">
        <v>15</v>
      </c>
    </row>
    <row r="14" spans="1:15" s="7" customFormat="1" ht="20.25" customHeight="1" x14ac:dyDescent="0.35">
      <c r="A14" s="194"/>
      <c r="B14" s="195"/>
      <c r="C14" s="195"/>
      <c r="D14" s="196"/>
      <c r="E14" s="198"/>
      <c r="F14" s="160"/>
      <c r="G14" s="160"/>
      <c r="H14" s="314"/>
      <c r="I14" s="146"/>
      <c r="J14" s="146"/>
      <c r="K14" s="146"/>
      <c r="L14" s="15" t="s">
        <v>11</v>
      </c>
      <c r="M14" s="16"/>
      <c r="N14" s="16"/>
      <c r="O14" s="17"/>
    </row>
    <row r="15" spans="1:15" s="7" customFormat="1" ht="24.75" customHeight="1" thickBot="1" x14ac:dyDescent="0.4">
      <c r="A15" s="194"/>
      <c r="B15" s="195"/>
      <c r="C15" s="195"/>
      <c r="D15" s="196"/>
      <c r="E15" s="198"/>
      <c r="F15" s="160"/>
      <c r="G15" s="160"/>
      <c r="H15" s="314"/>
      <c r="I15" s="146"/>
      <c r="J15" s="146"/>
      <c r="K15" s="146"/>
      <c r="L15" s="18" t="s">
        <v>9</v>
      </c>
      <c r="M15" s="19"/>
      <c r="N15" s="19"/>
      <c r="O15" s="20"/>
    </row>
    <row r="16" spans="1:15" s="7" customFormat="1" ht="18.600000000000001" thickBot="1" x14ac:dyDescent="0.4">
      <c r="A16" s="194"/>
      <c r="B16" s="195"/>
      <c r="C16" s="195"/>
      <c r="D16" s="196"/>
      <c r="E16" s="198"/>
      <c r="F16" s="160"/>
      <c r="G16" s="160"/>
      <c r="H16" s="314"/>
      <c r="I16" s="145"/>
      <c r="J16" s="145"/>
      <c r="K16" s="206"/>
      <c r="L16" s="21" t="s">
        <v>112</v>
      </c>
      <c r="M16" s="22">
        <f>SUM(M13+M14+M15)</f>
        <v>0</v>
      </c>
      <c r="N16" s="22">
        <f t="shared" ref="N16" si="0">SUM(N13+N14+N15)</f>
        <v>15</v>
      </c>
      <c r="O16" s="23">
        <f>SUM(O13+O14+O15)</f>
        <v>15</v>
      </c>
    </row>
    <row r="17" spans="1:15" s="25" customFormat="1" ht="18" customHeight="1" x14ac:dyDescent="0.35">
      <c r="A17" s="194"/>
      <c r="B17" s="195"/>
      <c r="C17" s="195"/>
      <c r="D17" s="196"/>
      <c r="E17" s="198"/>
      <c r="F17" s="160"/>
      <c r="G17" s="160"/>
      <c r="H17" s="314"/>
      <c r="I17" s="167" t="s">
        <v>22</v>
      </c>
      <c r="J17" s="167" t="s">
        <v>73</v>
      </c>
      <c r="K17" s="167" t="s">
        <v>67</v>
      </c>
      <c r="L17" s="24" t="s">
        <v>8</v>
      </c>
      <c r="M17" s="16">
        <v>0</v>
      </c>
      <c r="N17" s="16">
        <v>450</v>
      </c>
      <c r="O17" s="17">
        <v>300</v>
      </c>
    </row>
    <row r="18" spans="1:15" s="25" customFormat="1" ht="19.95" customHeight="1" x14ac:dyDescent="0.35">
      <c r="A18" s="194"/>
      <c r="B18" s="195"/>
      <c r="C18" s="195"/>
      <c r="D18" s="196"/>
      <c r="E18" s="198"/>
      <c r="F18" s="160"/>
      <c r="G18" s="160"/>
      <c r="H18" s="314"/>
      <c r="I18" s="168"/>
      <c r="J18" s="168"/>
      <c r="K18" s="168"/>
      <c r="L18" s="26" t="s">
        <v>11</v>
      </c>
      <c r="M18" s="13">
        <v>35</v>
      </c>
      <c r="N18" s="13">
        <v>0</v>
      </c>
      <c r="O18" s="14">
        <v>0</v>
      </c>
    </row>
    <row r="19" spans="1:15" s="25" customFormat="1" ht="24" customHeight="1" thickBot="1" x14ac:dyDescent="0.4">
      <c r="A19" s="194"/>
      <c r="B19" s="195"/>
      <c r="C19" s="195"/>
      <c r="D19" s="196"/>
      <c r="E19" s="198"/>
      <c r="F19" s="160"/>
      <c r="G19" s="160"/>
      <c r="H19" s="314"/>
      <c r="I19" s="168"/>
      <c r="J19" s="168"/>
      <c r="K19" s="168"/>
      <c r="L19" s="27" t="s">
        <v>9</v>
      </c>
      <c r="M19" s="28"/>
      <c r="N19" s="28"/>
      <c r="O19" s="29"/>
    </row>
    <row r="20" spans="1:15" s="25" customFormat="1" ht="18.600000000000001" thickBot="1" x14ac:dyDescent="0.4">
      <c r="A20" s="194"/>
      <c r="B20" s="195"/>
      <c r="C20" s="195"/>
      <c r="D20" s="196"/>
      <c r="E20" s="198"/>
      <c r="F20" s="160"/>
      <c r="G20" s="160"/>
      <c r="H20" s="314"/>
      <c r="I20" s="207"/>
      <c r="J20" s="207"/>
      <c r="K20" s="169"/>
      <c r="L20" s="30" t="str">
        <f>$L$16</f>
        <v>Viso:</v>
      </c>
      <c r="M20" s="31">
        <f t="shared" ref="M20:N20" si="1">SUM(M17:M19)</f>
        <v>35</v>
      </c>
      <c r="N20" s="31">
        <f t="shared" si="1"/>
        <v>450</v>
      </c>
      <c r="O20" s="32">
        <f t="shared" ref="O20" si="2">SUM(O17:O19)</f>
        <v>300</v>
      </c>
    </row>
    <row r="21" spans="1:15" s="25" customFormat="1" ht="19.8" customHeight="1" x14ac:dyDescent="0.35">
      <c r="A21" s="194"/>
      <c r="B21" s="195"/>
      <c r="C21" s="195"/>
      <c r="D21" s="196"/>
      <c r="E21" s="198"/>
      <c r="F21" s="160"/>
      <c r="G21" s="160"/>
      <c r="H21" s="314"/>
      <c r="I21" s="144" t="s">
        <v>23</v>
      </c>
      <c r="J21" s="144" t="s">
        <v>74</v>
      </c>
      <c r="K21" s="144" t="s">
        <v>67</v>
      </c>
      <c r="L21" s="24" t="s">
        <v>8</v>
      </c>
      <c r="M21" s="33">
        <v>0</v>
      </c>
      <c r="N21" s="33">
        <v>10</v>
      </c>
      <c r="O21" s="34">
        <v>0</v>
      </c>
    </row>
    <row r="22" spans="1:15" s="25" customFormat="1" ht="22.5" customHeight="1" x14ac:dyDescent="0.35">
      <c r="A22" s="194"/>
      <c r="B22" s="195"/>
      <c r="C22" s="195"/>
      <c r="D22" s="196"/>
      <c r="E22" s="198"/>
      <c r="F22" s="160"/>
      <c r="G22" s="160"/>
      <c r="H22" s="314"/>
      <c r="I22" s="146"/>
      <c r="J22" s="146"/>
      <c r="K22" s="146"/>
      <c r="L22" s="26" t="s">
        <v>11</v>
      </c>
      <c r="M22" s="13">
        <v>0</v>
      </c>
      <c r="N22" s="13">
        <v>0</v>
      </c>
      <c r="O22" s="14">
        <v>0</v>
      </c>
    </row>
    <row r="23" spans="1:15" s="25" customFormat="1" ht="19.95" customHeight="1" thickBot="1" x14ac:dyDescent="0.4">
      <c r="A23" s="194"/>
      <c r="B23" s="195"/>
      <c r="C23" s="195"/>
      <c r="D23" s="196"/>
      <c r="E23" s="198"/>
      <c r="F23" s="160"/>
      <c r="G23" s="160"/>
      <c r="H23" s="314"/>
      <c r="I23" s="146"/>
      <c r="J23" s="146"/>
      <c r="K23" s="146"/>
      <c r="L23" s="19" t="s">
        <v>9</v>
      </c>
      <c r="M23" s="28"/>
      <c r="N23" s="28"/>
      <c r="O23" s="29"/>
    </row>
    <row r="24" spans="1:15" s="7" customFormat="1" ht="21" customHeight="1" thickBot="1" x14ac:dyDescent="0.4">
      <c r="A24" s="194"/>
      <c r="B24" s="195"/>
      <c r="C24" s="195"/>
      <c r="D24" s="196"/>
      <c r="E24" s="198"/>
      <c r="F24" s="160"/>
      <c r="G24" s="160"/>
      <c r="H24" s="314"/>
      <c r="I24" s="145"/>
      <c r="J24" s="145"/>
      <c r="K24" s="206"/>
      <c r="L24" s="21" t="str">
        <f>$L$16</f>
        <v>Viso:</v>
      </c>
      <c r="M24" s="22">
        <f t="shared" ref="M24:N24" si="3">SUM(M21:M23)</f>
        <v>0</v>
      </c>
      <c r="N24" s="22">
        <f t="shared" si="3"/>
        <v>10</v>
      </c>
      <c r="O24" s="23">
        <f t="shared" ref="O24" si="4">SUM(O21:O23)</f>
        <v>0</v>
      </c>
    </row>
    <row r="25" spans="1:15" s="6" customFormat="1" ht="21" customHeight="1" x14ac:dyDescent="0.35">
      <c r="A25" s="194"/>
      <c r="B25" s="195"/>
      <c r="C25" s="195"/>
      <c r="D25" s="196"/>
      <c r="E25" s="198"/>
      <c r="F25" s="160"/>
      <c r="G25" s="160"/>
      <c r="H25" s="314"/>
      <c r="I25" s="170" t="s">
        <v>250</v>
      </c>
      <c r="J25" s="146" t="s">
        <v>251</v>
      </c>
      <c r="K25" s="170" t="s">
        <v>67</v>
      </c>
      <c r="L25" s="12" t="s">
        <v>8</v>
      </c>
      <c r="M25" s="13">
        <v>895</v>
      </c>
      <c r="N25" s="35">
        <v>1026.5999999999999</v>
      </c>
      <c r="O25" s="36">
        <v>1028.9000000000001</v>
      </c>
    </row>
    <row r="26" spans="1:15" s="6" customFormat="1" ht="22.2" customHeight="1" x14ac:dyDescent="0.35">
      <c r="A26" s="194"/>
      <c r="B26" s="195"/>
      <c r="C26" s="195"/>
      <c r="D26" s="196"/>
      <c r="E26" s="198"/>
      <c r="F26" s="160"/>
      <c r="G26" s="160"/>
      <c r="H26" s="314"/>
      <c r="I26" s="170"/>
      <c r="J26" s="146"/>
      <c r="K26" s="170"/>
      <c r="L26" s="12" t="s">
        <v>148</v>
      </c>
      <c r="M26" s="13">
        <v>575.20000000000005</v>
      </c>
      <c r="N26" s="138">
        <v>578</v>
      </c>
      <c r="O26" s="139">
        <v>580</v>
      </c>
    </row>
    <row r="27" spans="1:15" s="6" customFormat="1" ht="1.8" hidden="1" customHeight="1" x14ac:dyDescent="0.35">
      <c r="A27" s="194"/>
      <c r="B27" s="195"/>
      <c r="C27" s="195"/>
      <c r="D27" s="196"/>
      <c r="E27" s="198"/>
      <c r="F27" s="160"/>
      <c r="G27" s="160"/>
      <c r="H27" s="314"/>
      <c r="I27" s="170"/>
      <c r="J27" s="146"/>
      <c r="K27" s="170"/>
      <c r="L27" s="12"/>
      <c r="M27" s="13"/>
      <c r="N27" s="13"/>
      <c r="O27" s="14"/>
    </row>
    <row r="28" spans="1:15" s="6" customFormat="1" ht="22.8" customHeight="1" x14ac:dyDescent="0.35">
      <c r="A28" s="194"/>
      <c r="B28" s="195"/>
      <c r="C28" s="195"/>
      <c r="D28" s="196"/>
      <c r="E28" s="198"/>
      <c r="F28" s="160"/>
      <c r="G28" s="160"/>
      <c r="H28" s="314"/>
      <c r="I28" s="170"/>
      <c r="J28" s="146"/>
      <c r="K28" s="170"/>
      <c r="L28" s="27" t="s">
        <v>11</v>
      </c>
      <c r="M28" s="28">
        <v>91.5</v>
      </c>
      <c r="N28" s="28">
        <v>125.9</v>
      </c>
      <c r="O28" s="29">
        <v>111.9</v>
      </c>
    </row>
    <row r="29" spans="1:15" s="6" customFormat="1" ht="26.25" customHeight="1" thickBot="1" x14ac:dyDescent="0.4">
      <c r="A29" s="194"/>
      <c r="B29" s="195"/>
      <c r="C29" s="195"/>
      <c r="D29" s="196"/>
      <c r="E29" s="198"/>
      <c r="F29" s="160"/>
      <c r="G29" s="160"/>
      <c r="H29" s="314"/>
      <c r="I29" s="171"/>
      <c r="J29" s="145"/>
      <c r="K29" s="171"/>
      <c r="L29" s="37" t="str">
        <f>$L$16</f>
        <v>Viso:</v>
      </c>
      <c r="M29" s="38">
        <f>SUM(M25:M28)</f>
        <v>1561.7</v>
      </c>
      <c r="N29" s="38">
        <f>SUM(N25:N28)</f>
        <v>1730.5</v>
      </c>
      <c r="O29" s="39">
        <f>SUM(O25:O28)</f>
        <v>1720.8000000000002</v>
      </c>
    </row>
    <row r="30" spans="1:15" s="6" customFormat="1" ht="21" customHeight="1" x14ac:dyDescent="0.35">
      <c r="A30" s="194"/>
      <c r="B30" s="195"/>
      <c r="C30" s="195"/>
      <c r="D30" s="196"/>
      <c r="E30" s="198"/>
      <c r="F30" s="160"/>
      <c r="G30" s="160"/>
      <c r="H30" s="314"/>
      <c r="I30" s="170" t="s">
        <v>252</v>
      </c>
      <c r="J30" s="146" t="s">
        <v>253</v>
      </c>
      <c r="K30" s="146" t="s">
        <v>254</v>
      </c>
      <c r="L30" s="12" t="s">
        <v>8</v>
      </c>
      <c r="M30" s="13">
        <v>573.29999999999995</v>
      </c>
      <c r="N30" s="138">
        <v>525</v>
      </c>
      <c r="O30" s="139">
        <v>535</v>
      </c>
    </row>
    <row r="31" spans="1:15" s="6" customFormat="1" ht="18.600000000000001" customHeight="1" x14ac:dyDescent="0.35">
      <c r="A31" s="194"/>
      <c r="B31" s="195"/>
      <c r="C31" s="195"/>
      <c r="D31" s="196"/>
      <c r="E31" s="198"/>
      <c r="F31" s="160"/>
      <c r="G31" s="160"/>
      <c r="H31" s="314"/>
      <c r="I31" s="170"/>
      <c r="J31" s="146"/>
      <c r="K31" s="146"/>
      <c r="L31" s="12" t="s">
        <v>148</v>
      </c>
      <c r="M31" s="13">
        <v>177.7</v>
      </c>
      <c r="N31" s="138">
        <v>178.5</v>
      </c>
      <c r="O31" s="139">
        <v>180</v>
      </c>
    </row>
    <row r="32" spans="1:15" s="6" customFormat="1" ht="25.2" hidden="1" customHeight="1" x14ac:dyDescent="0.35">
      <c r="A32" s="194"/>
      <c r="B32" s="195"/>
      <c r="C32" s="195"/>
      <c r="D32" s="196"/>
      <c r="E32" s="198"/>
      <c r="F32" s="160"/>
      <c r="G32" s="160"/>
      <c r="H32" s="314"/>
      <c r="I32" s="170"/>
      <c r="J32" s="146"/>
      <c r="K32" s="146"/>
      <c r="L32" s="12"/>
      <c r="M32" s="13"/>
      <c r="N32" s="13"/>
      <c r="O32" s="14"/>
    </row>
    <row r="33" spans="1:15" s="6" customFormat="1" ht="27" customHeight="1" x14ac:dyDescent="0.35">
      <c r="A33" s="194"/>
      <c r="B33" s="195"/>
      <c r="C33" s="195"/>
      <c r="D33" s="196"/>
      <c r="E33" s="198"/>
      <c r="F33" s="160"/>
      <c r="G33" s="160"/>
      <c r="H33" s="314"/>
      <c r="I33" s="170"/>
      <c r="J33" s="146"/>
      <c r="K33" s="146"/>
      <c r="L33" s="27" t="s">
        <v>11</v>
      </c>
      <c r="M33" s="28">
        <v>59.1</v>
      </c>
      <c r="N33" s="28">
        <v>60</v>
      </c>
      <c r="O33" s="29">
        <v>60</v>
      </c>
    </row>
    <row r="34" spans="1:15" s="6" customFormat="1" ht="23.4" customHeight="1" thickBot="1" x14ac:dyDescent="0.4">
      <c r="A34" s="194"/>
      <c r="B34" s="195"/>
      <c r="C34" s="195"/>
      <c r="D34" s="196"/>
      <c r="E34" s="198"/>
      <c r="F34" s="160"/>
      <c r="G34" s="160"/>
      <c r="H34" s="314"/>
      <c r="I34" s="171"/>
      <c r="J34" s="145"/>
      <c r="K34" s="145"/>
      <c r="L34" s="37" t="str">
        <f>$L$16</f>
        <v>Viso:</v>
      </c>
      <c r="M34" s="38">
        <f>SUM(M30:M33)</f>
        <v>810.1</v>
      </c>
      <c r="N34" s="38">
        <f>SUM(N30:N33)</f>
        <v>763.5</v>
      </c>
      <c r="O34" s="39">
        <f>SUM(O30:O33)</f>
        <v>775</v>
      </c>
    </row>
    <row r="35" spans="1:15" s="7" customFormat="1" ht="12" hidden="1" customHeight="1" x14ac:dyDescent="0.35">
      <c r="A35" s="194"/>
      <c r="B35" s="195"/>
      <c r="C35" s="195"/>
      <c r="D35" s="196"/>
      <c r="E35" s="198"/>
      <c r="F35" s="160"/>
      <c r="G35" s="160"/>
      <c r="H35" s="314"/>
      <c r="I35" s="144"/>
      <c r="J35" s="152"/>
      <c r="K35" s="144"/>
      <c r="L35" s="272"/>
      <c r="M35" s="275"/>
      <c r="N35" s="275"/>
      <c r="O35" s="279"/>
    </row>
    <row r="36" spans="1:15" s="7" customFormat="1" ht="3" hidden="1" customHeight="1" x14ac:dyDescent="0.35">
      <c r="A36" s="194"/>
      <c r="B36" s="195"/>
      <c r="C36" s="195"/>
      <c r="D36" s="196"/>
      <c r="E36" s="198"/>
      <c r="F36" s="160"/>
      <c r="G36" s="160"/>
      <c r="H36" s="314"/>
      <c r="I36" s="146"/>
      <c r="J36" s="153"/>
      <c r="K36" s="146"/>
      <c r="L36" s="273"/>
      <c r="M36" s="276"/>
      <c r="N36" s="276"/>
      <c r="O36" s="280"/>
    </row>
    <row r="37" spans="1:15" s="7" customFormat="1" ht="14.4" hidden="1" customHeight="1" x14ac:dyDescent="0.35">
      <c r="A37" s="194"/>
      <c r="B37" s="195"/>
      <c r="C37" s="195"/>
      <c r="D37" s="196"/>
      <c r="E37" s="198"/>
      <c r="F37" s="160"/>
      <c r="G37" s="160"/>
      <c r="H37" s="314"/>
      <c r="I37" s="146"/>
      <c r="J37" s="153"/>
      <c r="K37" s="146"/>
      <c r="L37" s="274"/>
      <c r="M37" s="277"/>
      <c r="N37" s="277"/>
      <c r="O37" s="252"/>
    </row>
    <row r="38" spans="1:15" s="7" customFormat="1" ht="9" hidden="1" customHeight="1" x14ac:dyDescent="0.35">
      <c r="A38" s="194"/>
      <c r="B38" s="195"/>
      <c r="C38" s="195"/>
      <c r="D38" s="196"/>
      <c r="E38" s="198"/>
      <c r="F38" s="160"/>
      <c r="G38" s="160"/>
      <c r="H38" s="314"/>
      <c r="I38" s="146"/>
      <c r="J38" s="153"/>
      <c r="K38" s="146"/>
      <c r="L38" s="187"/>
      <c r="M38" s="313"/>
      <c r="N38" s="313"/>
      <c r="O38" s="251"/>
    </row>
    <row r="39" spans="1:15" s="7" customFormat="1" ht="22.2" hidden="1" customHeight="1" x14ac:dyDescent="0.35">
      <c r="A39" s="194"/>
      <c r="B39" s="195"/>
      <c r="C39" s="195"/>
      <c r="D39" s="196"/>
      <c r="E39" s="198"/>
      <c r="F39" s="160"/>
      <c r="G39" s="160"/>
      <c r="H39" s="314"/>
      <c r="I39" s="146"/>
      <c r="J39" s="153"/>
      <c r="K39" s="146"/>
      <c r="L39" s="188"/>
      <c r="M39" s="277"/>
      <c r="N39" s="277"/>
      <c r="O39" s="252"/>
    </row>
    <row r="40" spans="1:15" s="7" customFormat="1" ht="16.2" hidden="1" customHeight="1" x14ac:dyDescent="0.35">
      <c r="A40" s="194"/>
      <c r="B40" s="195"/>
      <c r="C40" s="195"/>
      <c r="D40" s="196"/>
      <c r="E40" s="198"/>
      <c r="F40" s="160"/>
      <c r="G40" s="160"/>
      <c r="H40" s="314"/>
      <c r="I40" s="146"/>
      <c r="J40" s="153"/>
      <c r="K40" s="146"/>
      <c r="L40" s="42"/>
      <c r="M40" s="43"/>
      <c r="N40" s="43"/>
      <c r="O40" s="44"/>
    </row>
    <row r="41" spans="1:15" s="7" customFormat="1" ht="31.8" customHeight="1" x14ac:dyDescent="0.35">
      <c r="A41" s="194"/>
      <c r="B41" s="195"/>
      <c r="C41" s="195"/>
      <c r="D41" s="196"/>
      <c r="E41" s="198"/>
      <c r="F41" s="160"/>
      <c r="G41" s="160"/>
      <c r="H41" s="314"/>
      <c r="I41" s="217" t="s">
        <v>65</v>
      </c>
      <c r="J41" s="160" t="s">
        <v>75</v>
      </c>
      <c r="K41" s="160" t="s">
        <v>104</v>
      </c>
      <c r="L41" s="45" t="s">
        <v>9</v>
      </c>
      <c r="M41" s="46">
        <v>6.6</v>
      </c>
      <c r="N41" s="46">
        <v>0</v>
      </c>
      <c r="O41" s="47">
        <v>0</v>
      </c>
    </row>
    <row r="42" spans="1:15" s="7" customFormat="1" ht="33.6" customHeight="1" x14ac:dyDescent="0.35">
      <c r="A42" s="194"/>
      <c r="B42" s="195"/>
      <c r="C42" s="195"/>
      <c r="D42" s="196"/>
      <c r="E42" s="198"/>
      <c r="F42" s="160"/>
      <c r="G42" s="160"/>
      <c r="H42" s="314"/>
      <c r="I42" s="217"/>
      <c r="J42" s="160"/>
      <c r="K42" s="160"/>
      <c r="L42" s="45" t="s">
        <v>8</v>
      </c>
      <c r="M42" s="46">
        <v>6.6</v>
      </c>
      <c r="N42" s="46"/>
      <c r="O42" s="47"/>
    </row>
    <row r="43" spans="1:15" s="7" customFormat="1" ht="27.6" customHeight="1" x14ac:dyDescent="0.35">
      <c r="A43" s="194"/>
      <c r="B43" s="195"/>
      <c r="C43" s="195"/>
      <c r="D43" s="196"/>
      <c r="E43" s="198"/>
      <c r="F43" s="160"/>
      <c r="G43" s="160"/>
      <c r="H43" s="314"/>
      <c r="I43" s="278"/>
      <c r="J43" s="161"/>
      <c r="K43" s="162"/>
      <c r="L43" s="42" t="str">
        <f>$L$16</f>
        <v>Viso:</v>
      </c>
      <c r="M43" s="43">
        <f>SUM(M41:M42)</f>
        <v>13.2</v>
      </c>
      <c r="N43" s="43">
        <f>SUM(N41)</f>
        <v>0</v>
      </c>
      <c r="O43" s="44">
        <f>SUM(O41)</f>
        <v>0</v>
      </c>
    </row>
    <row r="44" spans="1:15" s="6" customFormat="1" ht="24" customHeight="1" thickBot="1" x14ac:dyDescent="0.4">
      <c r="A44" s="194"/>
      <c r="B44" s="195"/>
      <c r="C44" s="195"/>
      <c r="D44" s="196"/>
      <c r="E44" s="199"/>
      <c r="F44" s="160"/>
      <c r="G44" s="160"/>
      <c r="H44" s="290"/>
      <c r="I44" s="200" t="s">
        <v>10</v>
      </c>
      <c r="J44" s="201"/>
      <c r="K44" s="201"/>
      <c r="L44" s="202"/>
      <c r="M44" s="48">
        <f>SUM(M16+M20+M24+M29+M34+M40+M43)</f>
        <v>2420</v>
      </c>
      <c r="N44" s="48">
        <f t="shared" ref="N44:O44" si="5">SUM(N16+N20+N24+N29+N34+N40+N43)</f>
        <v>2969</v>
      </c>
      <c r="O44" s="48">
        <f t="shared" si="5"/>
        <v>2810.8</v>
      </c>
    </row>
    <row r="45" spans="1:15" s="7" customFormat="1" ht="24" customHeight="1" x14ac:dyDescent="0.35">
      <c r="A45" s="194">
        <v>2</v>
      </c>
      <c r="B45" s="195">
        <v>3</v>
      </c>
      <c r="C45" s="195">
        <v>2</v>
      </c>
      <c r="D45" s="196">
        <v>1</v>
      </c>
      <c r="E45" s="221">
        <v>2</v>
      </c>
      <c r="F45" s="160" t="s">
        <v>117</v>
      </c>
      <c r="G45" s="160"/>
      <c r="H45" s="289" t="s">
        <v>118</v>
      </c>
      <c r="I45" s="146" t="s">
        <v>24</v>
      </c>
      <c r="J45" s="146" t="s">
        <v>76</v>
      </c>
      <c r="K45" s="146" t="s">
        <v>68</v>
      </c>
      <c r="L45" s="15" t="s">
        <v>8</v>
      </c>
      <c r="M45" s="16">
        <v>0</v>
      </c>
      <c r="N45" s="16">
        <v>0</v>
      </c>
      <c r="O45" s="17">
        <v>50</v>
      </c>
    </row>
    <row r="46" spans="1:15" s="7" customFormat="1" ht="19.5" customHeight="1" thickBot="1" x14ac:dyDescent="0.4">
      <c r="A46" s="194"/>
      <c r="B46" s="195"/>
      <c r="C46" s="195"/>
      <c r="D46" s="196"/>
      <c r="E46" s="221"/>
      <c r="F46" s="160"/>
      <c r="G46" s="160"/>
      <c r="H46" s="314"/>
      <c r="I46" s="145"/>
      <c r="J46" s="145"/>
      <c r="K46" s="145"/>
      <c r="L46" s="37">
        <f>$L$40</f>
        <v>0</v>
      </c>
      <c r="M46" s="38">
        <f t="shared" ref="M46:N46" si="6">M45</f>
        <v>0</v>
      </c>
      <c r="N46" s="38">
        <f t="shared" si="6"/>
        <v>0</v>
      </c>
      <c r="O46" s="39">
        <f t="shared" ref="O46" si="7">O45</f>
        <v>50</v>
      </c>
    </row>
    <row r="47" spans="1:15" s="7" customFormat="1" ht="20.399999999999999" customHeight="1" x14ac:dyDescent="0.35">
      <c r="A47" s="194"/>
      <c r="B47" s="195"/>
      <c r="C47" s="195"/>
      <c r="D47" s="196"/>
      <c r="E47" s="221"/>
      <c r="F47" s="160"/>
      <c r="G47" s="160"/>
      <c r="H47" s="314"/>
      <c r="I47" s="146" t="s">
        <v>53</v>
      </c>
      <c r="J47" s="146" t="s">
        <v>77</v>
      </c>
      <c r="K47" s="146" t="s">
        <v>68</v>
      </c>
      <c r="L47" s="12" t="s">
        <v>8</v>
      </c>
      <c r="M47" s="13">
        <v>443.2</v>
      </c>
      <c r="N47" s="13">
        <v>459.1</v>
      </c>
      <c r="O47" s="14">
        <v>459.1</v>
      </c>
    </row>
    <row r="48" spans="1:15" s="7" customFormat="1" ht="20.399999999999999" customHeight="1" x14ac:dyDescent="0.35">
      <c r="A48" s="194"/>
      <c r="B48" s="195"/>
      <c r="C48" s="195"/>
      <c r="D48" s="196"/>
      <c r="E48" s="221"/>
      <c r="F48" s="160"/>
      <c r="G48" s="160"/>
      <c r="H48" s="314"/>
      <c r="I48" s="146"/>
      <c r="J48" s="146"/>
      <c r="K48" s="146"/>
      <c r="L48" s="12" t="s">
        <v>148</v>
      </c>
      <c r="M48" s="13"/>
      <c r="N48" s="13"/>
      <c r="O48" s="14"/>
    </row>
    <row r="49" spans="1:15" s="7" customFormat="1" ht="22.95" customHeight="1" x14ac:dyDescent="0.35">
      <c r="A49" s="194"/>
      <c r="B49" s="195"/>
      <c r="C49" s="195"/>
      <c r="D49" s="196"/>
      <c r="E49" s="221"/>
      <c r="F49" s="160"/>
      <c r="G49" s="160"/>
      <c r="H49" s="314"/>
      <c r="I49" s="146"/>
      <c r="J49" s="146"/>
      <c r="K49" s="146"/>
      <c r="L49" s="12" t="s">
        <v>11</v>
      </c>
      <c r="M49" s="13">
        <v>15</v>
      </c>
      <c r="N49" s="13">
        <v>15</v>
      </c>
      <c r="O49" s="14">
        <v>15</v>
      </c>
    </row>
    <row r="50" spans="1:15" s="7" customFormat="1" ht="24" customHeight="1" thickBot="1" x14ac:dyDescent="0.4">
      <c r="A50" s="194"/>
      <c r="B50" s="195"/>
      <c r="C50" s="195"/>
      <c r="D50" s="196"/>
      <c r="E50" s="221"/>
      <c r="F50" s="160"/>
      <c r="G50" s="160"/>
      <c r="H50" s="314"/>
      <c r="I50" s="146"/>
      <c r="J50" s="146"/>
      <c r="K50" s="146"/>
      <c r="L50" s="42" t="str">
        <f>$L$29</f>
        <v>Viso:</v>
      </c>
      <c r="M50" s="38">
        <f>SUM(M47:M49)</f>
        <v>458.2</v>
      </c>
      <c r="N50" s="38">
        <f>SUM(N47:N49)</f>
        <v>474.1</v>
      </c>
      <c r="O50" s="39">
        <f>SUM(O47:O49)</f>
        <v>474.1</v>
      </c>
    </row>
    <row r="51" spans="1:15" s="25" customFormat="1" ht="0.6" hidden="1" customHeight="1" x14ac:dyDescent="0.35">
      <c r="A51" s="194"/>
      <c r="B51" s="195"/>
      <c r="C51" s="195"/>
      <c r="D51" s="196"/>
      <c r="E51" s="221"/>
      <c r="F51" s="160"/>
      <c r="G51" s="160"/>
      <c r="H51" s="314"/>
      <c r="I51" s="144" t="s">
        <v>25</v>
      </c>
      <c r="J51" s="144" t="s">
        <v>78</v>
      </c>
      <c r="K51" s="144" t="s">
        <v>68</v>
      </c>
      <c r="L51" s="26" t="s">
        <v>9</v>
      </c>
      <c r="M51" s="13"/>
      <c r="N51" s="13"/>
      <c r="O51" s="14"/>
    </row>
    <row r="52" spans="1:15" s="25" customFormat="1" ht="25.8" hidden="1" customHeight="1" x14ac:dyDescent="0.35">
      <c r="A52" s="194"/>
      <c r="B52" s="195"/>
      <c r="C52" s="195"/>
      <c r="D52" s="196"/>
      <c r="E52" s="221"/>
      <c r="F52" s="160"/>
      <c r="G52" s="160"/>
      <c r="H52" s="314"/>
      <c r="I52" s="150"/>
      <c r="J52" s="146"/>
      <c r="K52" s="150"/>
      <c r="L52" s="27" t="s">
        <v>8</v>
      </c>
      <c r="M52" s="28"/>
      <c r="N52" s="28"/>
      <c r="O52" s="29"/>
    </row>
    <row r="53" spans="1:15" s="7" customFormat="1" ht="0.6" hidden="1" customHeight="1" thickBot="1" x14ac:dyDescent="0.4">
      <c r="A53" s="194"/>
      <c r="B53" s="195"/>
      <c r="C53" s="195"/>
      <c r="D53" s="196"/>
      <c r="E53" s="221"/>
      <c r="F53" s="160"/>
      <c r="G53" s="160"/>
      <c r="H53" s="314"/>
      <c r="I53" s="151"/>
      <c r="J53" s="145"/>
      <c r="K53" s="151"/>
      <c r="L53" s="42">
        <f>$L$40</f>
        <v>0</v>
      </c>
      <c r="M53" s="49">
        <f t="shared" ref="M53:N53" si="8">M51+M52</f>
        <v>0</v>
      </c>
      <c r="N53" s="49">
        <f t="shared" si="8"/>
        <v>0</v>
      </c>
      <c r="O53" s="50">
        <f t="shared" ref="O53" si="9">O51+O52</f>
        <v>0</v>
      </c>
    </row>
    <row r="54" spans="1:15" s="7" customFormat="1" ht="16.2" customHeight="1" x14ac:dyDescent="0.35">
      <c r="A54" s="194"/>
      <c r="B54" s="195"/>
      <c r="C54" s="195"/>
      <c r="D54" s="196"/>
      <c r="E54" s="221"/>
      <c r="F54" s="160"/>
      <c r="G54" s="160"/>
      <c r="H54" s="314"/>
      <c r="I54" s="144" t="s">
        <v>26</v>
      </c>
      <c r="J54" s="144" t="s">
        <v>79</v>
      </c>
      <c r="K54" s="144" t="s">
        <v>69</v>
      </c>
      <c r="L54" s="12" t="s">
        <v>8</v>
      </c>
      <c r="M54" s="16">
        <v>334.4</v>
      </c>
      <c r="N54" s="16">
        <v>374.2</v>
      </c>
      <c r="O54" s="17">
        <v>374.2</v>
      </c>
    </row>
    <row r="55" spans="1:15" s="7" customFormat="1" ht="16.2" customHeight="1" x14ac:dyDescent="0.35">
      <c r="A55" s="194"/>
      <c r="B55" s="195"/>
      <c r="C55" s="195"/>
      <c r="D55" s="196"/>
      <c r="E55" s="221"/>
      <c r="F55" s="160"/>
      <c r="G55" s="160"/>
      <c r="H55" s="314"/>
      <c r="I55" s="146"/>
      <c r="J55" s="146"/>
      <c r="K55" s="146"/>
      <c r="L55" s="12" t="s">
        <v>148</v>
      </c>
      <c r="M55" s="16"/>
      <c r="N55" s="16"/>
      <c r="O55" s="17"/>
    </row>
    <row r="56" spans="1:15" s="7" customFormat="1" ht="21" customHeight="1" x14ac:dyDescent="0.35">
      <c r="A56" s="194"/>
      <c r="B56" s="195"/>
      <c r="C56" s="195"/>
      <c r="D56" s="196"/>
      <c r="E56" s="221"/>
      <c r="F56" s="160"/>
      <c r="G56" s="160"/>
      <c r="H56" s="314"/>
      <c r="I56" s="150"/>
      <c r="J56" s="150"/>
      <c r="K56" s="150"/>
      <c r="L56" s="12" t="s">
        <v>11</v>
      </c>
      <c r="M56" s="13">
        <v>55</v>
      </c>
      <c r="N56" s="13">
        <v>110</v>
      </c>
      <c r="O56" s="14">
        <v>110</v>
      </c>
    </row>
    <row r="57" spans="1:15" s="7" customFormat="1" ht="18.600000000000001" thickBot="1" x14ac:dyDescent="0.4">
      <c r="A57" s="194"/>
      <c r="B57" s="195"/>
      <c r="C57" s="195"/>
      <c r="D57" s="196"/>
      <c r="E57" s="221"/>
      <c r="F57" s="160"/>
      <c r="G57" s="160"/>
      <c r="H57" s="314"/>
      <c r="I57" s="151"/>
      <c r="J57" s="151"/>
      <c r="K57" s="151"/>
      <c r="L57" s="51">
        <f>$L$40</f>
        <v>0</v>
      </c>
      <c r="M57" s="38">
        <f>SUM(M54+M56)</f>
        <v>389.4</v>
      </c>
      <c r="N57" s="38">
        <f>SUM(N54+N56)</f>
        <v>484.2</v>
      </c>
      <c r="O57" s="39">
        <f>SUM(O54+O56)</f>
        <v>484.2</v>
      </c>
    </row>
    <row r="58" spans="1:15" s="7" customFormat="1" ht="20.25" customHeight="1" x14ac:dyDescent="0.35">
      <c r="A58" s="194"/>
      <c r="B58" s="195"/>
      <c r="C58" s="195"/>
      <c r="D58" s="196"/>
      <c r="E58" s="221"/>
      <c r="F58" s="160"/>
      <c r="G58" s="160"/>
      <c r="H58" s="314"/>
      <c r="I58" s="146" t="s">
        <v>27</v>
      </c>
      <c r="J58" s="152" t="s">
        <v>80</v>
      </c>
      <c r="K58" s="146" t="s">
        <v>66</v>
      </c>
      <c r="L58" s="18" t="s">
        <v>148</v>
      </c>
      <c r="M58" s="52">
        <v>3.06</v>
      </c>
      <c r="N58" s="52">
        <v>3.2</v>
      </c>
      <c r="O58" s="53">
        <v>3.3</v>
      </c>
    </row>
    <row r="59" spans="1:15" s="7" customFormat="1" ht="20.25" customHeight="1" thickBot="1" x14ac:dyDescent="0.4">
      <c r="A59" s="194"/>
      <c r="B59" s="195"/>
      <c r="C59" s="195"/>
      <c r="D59" s="196"/>
      <c r="E59" s="221"/>
      <c r="F59" s="160"/>
      <c r="G59" s="160"/>
      <c r="H59" s="314"/>
      <c r="I59" s="145"/>
      <c r="J59" s="154"/>
      <c r="K59" s="145"/>
      <c r="L59" s="37">
        <f>$L$40</f>
        <v>0</v>
      </c>
      <c r="M59" s="54">
        <f t="shared" ref="M59:N59" si="10">M58</f>
        <v>3.06</v>
      </c>
      <c r="N59" s="54">
        <f t="shared" si="10"/>
        <v>3.2</v>
      </c>
      <c r="O59" s="55">
        <f t="shared" ref="O59" si="11">O58</f>
        <v>3.3</v>
      </c>
    </row>
    <row r="60" spans="1:15" s="7" customFormat="1" ht="0.6" customHeight="1" x14ac:dyDescent="0.35">
      <c r="A60" s="194"/>
      <c r="B60" s="195"/>
      <c r="C60" s="195"/>
      <c r="D60" s="196"/>
      <c r="E60" s="221"/>
      <c r="F60" s="160"/>
      <c r="G60" s="160"/>
      <c r="H60" s="314"/>
      <c r="I60" s="144" t="s">
        <v>54</v>
      </c>
      <c r="J60" s="144" t="s">
        <v>81</v>
      </c>
      <c r="K60" s="144" t="s">
        <v>66</v>
      </c>
      <c r="L60" s="12"/>
      <c r="M60" s="56"/>
      <c r="N60" s="56"/>
      <c r="O60" s="57"/>
    </row>
    <row r="61" spans="1:15" s="7" customFormat="1" ht="20.25" customHeight="1" x14ac:dyDescent="0.35">
      <c r="A61" s="194"/>
      <c r="B61" s="195"/>
      <c r="C61" s="195"/>
      <c r="D61" s="196"/>
      <c r="E61" s="221"/>
      <c r="F61" s="160"/>
      <c r="G61" s="160"/>
      <c r="H61" s="314"/>
      <c r="I61" s="146"/>
      <c r="J61" s="146"/>
      <c r="K61" s="146"/>
      <c r="L61" s="12" t="s">
        <v>8</v>
      </c>
      <c r="M61" s="56"/>
      <c r="N61" s="56"/>
      <c r="O61" s="57"/>
    </row>
    <row r="62" spans="1:15" s="7" customFormat="1" ht="18" x14ac:dyDescent="0.35">
      <c r="A62" s="194"/>
      <c r="B62" s="195"/>
      <c r="C62" s="195"/>
      <c r="D62" s="196"/>
      <c r="E62" s="221"/>
      <c r="F62" s="160"/>
      <c r="G62" s="160"/>
      <c r="H62" s="314"/>
      <c r="I62" s="146"/>
      <c r="J62" s="146"/>
      <c r="K62" s="146"/>
      <c r="L62" s="58" t="s">
        <v>148</v>
      </c>
      <c r="M62" s="59">
        <v>7.8</v>
      </c>
      <c r="N62" s="59">
        <v>8</v>
      </c>
      <c r="O62" s="60">
        <v>8.1999999999999993</v>
      </c>
    </row>
    <row r="63" spans="1:15" s="7" customFormat="1" ht="18.600000000000001" thickBot="1" x14ac:dyDescent="0.4">
      <c r="A63" s="194"/>
      <c r="B63" s="195"/>
      <c r="C63" s="195"/>
      <c r="D63" s="196"/>
      <c r="E63" s="221"/>
      <c r="F63" s="160"/>
      <c r="G63" s="160"/>
      <c r="H63" s="314"/>
      <c r="I63" s="145"/>
      <c r="J63" s="145"/>
      <c r="K63" s="145"/>
      <c r="L63" s="37">
        <f>$L$40</f>
        <v>0</v>
      </c>
      <c r="M63" s="38">
        <f t="shared" ref="M63:N63" si="12">M60+M61+M62</f>
        <v>7.8</v>
      </c>
      <c r="N63" s="38">
        <f t="shared" si="12"/>
        <v>8</v>
      </c>
      <c r="O63" s="39">
        <f t="shared" ref="O63" si="13">O60+O61+O62</f>
        <v>8.1999999999999993</v>
      </c>
    </row>
    <row r="64" spans="1:15" s="7" customFormat="1" ht="19.5" customHeight="1" x14ac:dyDescent="0.35">
      <c r="A64" s="194"/>
      <c r="B64" s="195"/>
      <c r="C64" s="195"/>
      <c r="D64" s="196"/>
      <c r="E64" s="221"/>
      <c r="F64" s="160"/>
      <c r="G64" s="160"/>
      <c r="H64" s="314"/>
      <c r="I64" s="147" t="s">
        <v>63</v>
      </c>
      <c r="J64" s="144" t="s">
        <v>82</v>
      </c>
      <c r="K64" s="144" t="s">
        <v>70</v>
      </c>
      <c r="L64" s="12" t="s">
        <v>8</v>
      </c>
      <c r="M64" s="56">
        <v>0</v>
      </c>
      <c r="N64" s="56">
        <v>109</v>
      </c>
      <c r="O64" s="57">
        <v>0</v>
      </c>
    </row>
    <row r="65" spans="1:15" s="7" customFormat="1" ht="19.5" customHeight="1" x14ac:dyDescent="0.35">
      <c r="A65" s="194"/>
      <c r="B65" s="195"/>
      <c r="C65" s="195"/>
      <c r="D65" s="196"/>
      <c r="E65" s="221"/>
      <c r="F65" s="160"/>
      <c r="G65" s="160"/>
      <c r="H65" s="314"/>
      <c r="I65" s="148"/>
      <c r="J65" s="146"/>
      <c r="K65" s="146"/>
      <c r="L65" s="12" t="s">
        <v>11</v>
      </c>
      <c r="M65" s="56">
        <v>55</v>
      </c>
      <c r="N65" s="56">
        <v>0</v>
      </c>
      <c r="O65" s="57">
        <v>0</v>
      </c>
    </row>
    <row r="66" spans="1:15" s="7" customFormat="1" ht="18" x14ac:dyDescent="0.35">
      <c r="A66" s="194"/>
      <c r="B66" s="195"/>
      <c r="C66" s="195"/>
      <c r="D66" s="196"/>
      <c r="E66" s="221"/>
      <c r="F66" s="160"/>
      <c r="G66" s="160"/>
      <c r="H66" s="314"/>
      <c r="I66" s="148"/>
      <c r="J66" s="146"/>
      <c r="K66" s="146"/>
      <c r="L66" s="58" t="s">
        <v>148</v>
      </c>
      <c r="M66" s="59"/>
      <c r="N66" s="59"/>
      <c r="O66" s="60"/>
    </row>
    <row r="67" spans="1:15" s="7" customFormat="1" ht="18.600000000000001" thickBot="1" x14ac:dyDescent="0.4">
      <c r="A67" s="194"/>
      <c r="B67" s="195"/>
      <c r="C67" s="195"/>
      <c r="D67" s="196"/>
      <c r="E67" s="221"/>
      <c r="F67" s="160"/>
      <c r="G67" s="160"/>
      <c r="H67" s="314"/>
      <c r="I67" s="149"/>
      <c r="J67" s="145"/>
      <c r="K67" s="145"/>
      <c r="L67" s="37">
        <f>$L$40</f>
        <v>0</v>
      </c>
      <c r="M67" s="38">
        <f t="shared" ref="M67:N67" si="14">M64+M65+M66</f>
        <v>55</v>
      </c>
      <c r="N67" s="38">
        <f t="shared" si="14"/>
        <v>109</v>
      </c>
      <c r="O67" s="39">
        <f t="shared" ref="O67" si="15">O64+O65+O66</f>
        <v>0</v>
      </c>
    </row>
    <row r="68" spans="1:15" s="6" customFormat="1" ht="25.2" customHeight="1" thickBot="1" x14ac:dyDescent="0.4">
      <c r="A68" s="194"/>
      <c r="B68" s="195"/>
      <c r="C68" s="195"/>
      <c r="D68" s="196"/>
      <c r="E68" s="221"/>
      <c r="F68" s="160"/>
      <c r="G68" s="160"/>
      <c r="H68" s="290"/>
      <c r="I68" s="281" t="s">
        <v>10</v>
      </c>
      <c r="J68" s="282"/>
      <c r="K68" s="282"/>
      <c r="L68" s="283"/>
      <c r="M68" s="61">
        <f>SUM(M46+M50+M53+M57+M59+M63+M67)</f>
        <v>913.45999999999981</v>
      </c>
      <c r="N68" s="61">
        <f>SUM(N46+N50+N53+N57+N59+N63+N67)</f>
        <v>1078.5</v>
      </c>
      <c r="O68" s="62">
        <f>SUM(O46+O50+O53+O57+O59+O63+O67)</f>
        <v>1019.8</v>
      </c>
    </row>
    <row r="69" spans="1:15" s="7" customFormat="1" ht="17.399999999999999" customHeight="1" x14ac:dyDescent="0.35">
      <c r="A69" s="194">
        <v>2</v>
      </c>
      <c r="B69" s="195">
        <v>3</v>
      </c>
      <c r="C69" s="195">
        <v>2</v>
      </c>
      <c r="D69" s="196">
        <v>1</v>
      </c>
      <c r="E69" s="221">
        <v>3</v>
      </c>
      <c r="F69" s="160" t="s">
        <v>119</v>
      </c>
      <c r="G69" s="160"/>
      <c r="H69" s="289" t="s">
        <v>257</v>
      </c>
      <c r="I69" s="163" t="s">
        <v>28</v>
      </c>
      <c r="J69" s="163" t="s">
        <v>83</v>
      </c>
      <c r="K69" s="164" t="s">
        <v>66</v>
      </c>
      <c r="L69" s="58" t="s">
        <v>8</v>
      </c>
      <c r="M69" s="59">
        <v>0.5</v>
      </c>
      <c r="N69" s="59">
        <v>0.5</v>
      </c>
      <c r="O69" s="60">
        <v>0.5</v>
      </c>
    </row>
    <row r="70" spans="1:15" s="7" customFormat="1" ht="18.600000000000001" thickBot="1" x14ac:dyDescent="0.4">
      <c r="A70" s="194"/>
      <c r="B70" s="195"/>
      <c r="C70" s="195"/>
      <c r="D70" s="196"/>
      <c r="E70" s="221"/>
      <c r="F70" s="160"/>
      <c r="G70" s="160"/>
      <c r="H70" s="314"/>
      <c r="I70" s="145"/>
      <c r="J70" s="145"/>
      <c r="K70" s="154"/>
      <c r="L70" s="37" t="str">
        <f>$L$29</f>
        <v>Viso:</v>
      </c>
      <c r="M70" s="38">
        <f t="shared" ref="M70:N70" si="16">M69</f>
        <v>0.5</v>
      </c>
      <c r="N70" s="38">
        <f t="shared" si="16"/>
        <v>0.5</v>
      </c>
      <c r="O70" s="39">
        <f t="shared" ref="O70" si="17">O69</f>
        <v>0.5</v>
      </c>
    </row>
    <row r="71" spans="1:15" s="7" customFormat="1" ht="19.95" customHeight="1" x14ac:dyDescent="0.35">
      <c r="A71" s="194"/>
      <c r="B71" s="195"/>
      <c r="C71" s="195"/>
      <c r="D71" s="196"/>
      <c r="E71" s="221"/>
      <c r="F71" s="160"/>
      <c r="G71" s="160"/>
      <c r="H71" s="314"/>
      <c r="I71" s="144" t="s">
        <v>29</v>
      </c>
      <c r="J71" s="144" t="s">
        <v>84</v>
      </c>
      <c r="K71" s="165" t="s">
        <v>68</v>
      </c>
      <c r="L71" s="19" t="s">
        <v>8</v>
      </c>
      <c r="M71" s="63">
        <v>14.4</v>
      </c>
      <c r="N71" s="63">
        <v>0</v>
      </c>
      <c r="O71" s="64">
        <v>0</v>
      </c>
    </row>
    <row r="72" spans="1:15" s="7" customFormat="1" ht="18.600000000000001" thickBot="1" x14ac:dyDescent="0.4">
      <c r="A72" s="194"/>
      <c r="B72" s="195"/>
      <c r="C72" s="195"/>
      <c r="D72" s="196"/>
      <c r="E72" s="221"/>
      <c r="F72" s="160"/>
      <c r="G72" s="160"/>
      <c r="H72" s="314"/>
      <c r="I72" s="145"/>
      <c r="J72" s="145"/>
      <c r="K72" s="166"/>
      <c r="L72" s="65" t="str">
        <f>$L$29</f>
        <v>Viso:</v>
      </c>
      <c r="M72" s="54">
        <f t="shared" ref="M72:N72" si="18">M71</f>
        <v>14.4</v>
      </c>
      <c r="N72" s="54">
        <f t="shared" si="18"/>
        <v>0</v>
      </c>
      <c r="O72" s="55">
        <f t="shared" ref="O72" si="19">O71</f>
        <v>0</v>
      </c>
    </row>
    <row r="73" spans="1:15" s="7" customFormat="1" ht="21.75" customHeight="1" x14ac:dyDescent="0.35">
      <c r="A73" s="194"/>
      <c r="B73" s="195"/>
      <c r="C73" s="195"/>
      <c r="D73" s="196"/>
      <c r="E73" s="221"/>
      <c r="F73" s="160"/>
      <c r="G73" s="160"/>
      <c r="H73" s="314"/>
      <c r="I73" s="144" t="s">
        <v>30</v>
      </c>
      <c r="J73" s="152" t="s">
        <v>85</v>
      </c>
      <c r="K73" s="152" t="s">
        <v>66</v>
      </c>
      <c r="L73" s="15" t="s">
        <v>148</v>
      </c>
      <c r="M73" s="66">
        <v>7.5369999999999999</v>
      </c>
      <c r="N73" s="66">
        <v>7.7</v>
      </c>
      <c r="O73" s="67">
        <v>8</v>
      </c>
    </row>
    <row r="74" spans="1:15" s="7" customFormat="1" ht="18" x14ac:dyDescent="0.35">
      <c r="A74" s="194"/>
      <c r="B74" s="195"/>
      <c r="C74" s="195"/>
      <c r="D74" s="196"/>
      <c r="E74" s="221"/>
      <c r="F74" s="160"/>
      <c r="G74" s="160"/>
      <c r="H74" s="314"/>
      <c r="I74" s="146"/>
      <c r="J74" s="153"/>
      <c r="K74" s="153"/>
      <c r="L74" s="58" t="s">
        <v>8</v>
      </c>
      <c r="M74" s="59"/>
      <c r="N74" s="59"/>
      <c r="O74" s="60"/>
    </row>
    <row r="75" spans="1:15" s="7" customFormat="1" ht="20.25" customHeight="1" thickBot="1" x14ac:dyDescent="0.4">
      <c r="A75" s="194"/>
      <c r="B75" s="195"/>
      <c r="C75" s="195"/>
      <c r="D75" s="196"/>
      <c r="E75" s="221"/>
      <c r="F75" s="160"/>
      <c r="G75" s="160"/>
      <c r="H75" s="314"/>
      <c r="I75" s="145"/>
      <c r="J75" s="154"/>
      <c r="K75" s="154"/>
      <c r="L75" s="37" t="str">
        <f>$L$29</f>
        <v>Viso:</v>
      </c>
      <c r="M75" s="38">
        <f t="shared" ref="M75:N75" si="20">M73+M74</f>
        <v>7.5369999999999999</v>
      </c>
      <c r="N75" s="38">
        <f t="shared" si="20"/>
        <v>7.7</v>
      </c>
      <c r="O75" s="39">
        <f t="shared" ref="O75" si="21">O73+O74</f>
        <v>8</v>
      </c>
    </row>
    <row r="76" spans="1:15" s="7" customFormat="1" ht="21.75" customHeight="1" x14ac:dyDescent="0.35">
      <c r="A76" s="194"/>
      <c r="B76" s="195"/>
      <c r="C76" s="195"/>
      <c r="D76" s="196"/>
      <c r="E76" s="221"/>
      <c r="F76" s="160"/>
      <c r="G76" s="160"/>
      <c r="H76" s="314"/>
      <c r="I76" s="144" t="s">
        <v>31</v>
      </c>
      <c r="J76" s="144" t="s">
        <v>86</v>
      </c>
      <c r="K76" s="152" t="s">
        <v>66</v>
      </c>
      <c r="L76" s="15" t="s">
        <v>8</v>
      </c>
      <c r="M76" s="66">
        <v>2</v>
      </c>
      <c r="N76" s="66">
        <v>2.5</v>
      </c>
      <c r="O76" s="67">
        <v>3</v>
      </c>
    </row>
    <row r="77" spans="1:15" s="7" customFormat="1" ht="21.75" customHeight="1" x14ac:dyDescent="0.35">
      <c r="A77" s="194"/>
      <c r="B77" s="195"/>
      <c r="C77" s="195"/>
      <c r="D77" s="196"/>
      <c r="E77" s="221"/>
      <c r="F77" s="160"/>
      <c r="G77" s="160"/>
      <c r="H77" s="314"/>
      <c r="I77" s="146"/>
      <c r="J77" s="146"/>
      <c r="K77" s="153"/>
      <c r="L77" s="58" t="s">
        <v>148</v>
      </c>
      <c r="M77" s="59"/>
      <c r="N77" s="59"/>
      <c r="O77" s="60"/>
    </row>
    <row r="78" spans="1:15" s="7" customFormat="1" ht="18" x14ac:dyDescent="0.35">
      <c r="A78" s="194"/>
      <c r="B78" s="195"/>
      <c r="C78" s="195"/>
      <c r="D78" s="196"/>
      <c r="E78" s="221"/>
      <c r="F78" s="160"/>
      <c r="G78" s="160"/>
      <c r="H78" s="314"/>
      <c r="I78" s="145"/>
      <c r="J78" s="145"/>
      <c r="K78" s="154"/>
      <c r="L78" s="42" t="str">
        <f>$L$29</f>
        <v>Viso:</v>
      </c>
      <c r="M78" s="43">
        <f t="shared" ref="M78:N78" si="22">M76+M77</f>
        <v>2</v>
      </c>
      <c r="N78" s="43">
        <f t="shared" si="22"/>
        <v>2.5</v>
      </c>
      <c r="O78" s="44">
        <f t="shared" ref="O78" si="23">O76+O77</f>
        <v>3</v>
      </c>
    </row>
    <row r="79" spans="1:15" s="7" customFormat="1" ht="19.2" customHeight="1" x14ac:dyDescent="0.35">
      <c r="A79" s="194"/>
      <c r="B79" s="195"/>
      <c r="C79" s="195"/>
      <c r="D79" s="196"/>
      <c r="E79" s="221"/>
      <c r="F79" s="160"/>
      <c r="G79" s="160"/>
      <c r="H79" s="314"/>
      <c r="I79" s="144" t="s">
        <v>33</v>
      </c>
      <c r="J79" s="144" t="s">
        <v>52</v>
      </c>
      <c r="K79" s="144" t="s">
        <v>66</v>
      </c>
      <c r="L79" s="158" t="s">
        <v>8</v>
      </c>
      <c r="M79" s="172">
        <v>2.5</v>
      </c>
      <c r="N79" s="172">
        <v>2.5</v>
      </c>
      <c r="O79" s="253">
        <v>2.5</v>
      </c>
    </row>
    <row r="80" spans="1:15" s="7" customFormat="1" ht="17.25" customHeight="1" x14ac:dyDescent="0.35">
      <c r="A80" s="194"/>
      <c r="B80" s="195"/>
      <c r="C80" s="195"/>
      <c r="D80" s="196"/>
      <c r="E80" s="221"/>
      <c r="F80" s="160"/>
      <c r="G80" s="160"/>
      <c r="H80" s="314"/>
      <c r="I80" s="146"/>
      <c r="J80" s="146"/>
      <c r="K80" s="146"/>
      <c r="L80" s="159"/>
      <c r="M80" s="159"/>
      <c r="N80" s="159"/>
      <c r="O80" s="254"/>
    </row>
    <row r="81" spans="1:15" s="7" customFormat="1" ht="20.25" customHeight="1" thickBot="1" x14ac:dyDescent="0.4">
      <c r="A81" s="194"/>
      <c r="B81" s="195"/>
      <c r="C81" s="195"/>
      <c r="D81" s="196"/>
      <c r="E81" s="221"/>
      <c r="F81" s="160"/>
      <c r="G81" s="160"/>
      <c r="H81" s="314"/>
      <c r="I81" s="145"/>
      <c r="J81" s="145"/>
      <c r="K81" s="145"/>
      <c r="L81" s="37" t="str">
        <f>$L$29</f>
        <v>Viso:</v>
      </c>
      <c r="M81" s="38">
        <f t="shared" ref="M81:N81" si="24">M79</f>
        <v>2.5</v>
      </c>
      <c r="N81" s="38">
        <f t="shared" si="24"/>
        <v>2.5</v>
      </c>
      <c r="O81" s="39">
        <f t="shared" ref="O81" si="25">O79</f>
        <v>2.5</v>
      </c>
    </row>
    <row r="82" spans="1:15" s="7" customFormat="1" ht="49.2" customHeight="1" x14ac:dyDescent="0.35">
      <c r="A82" s="194"/>
      <c r="B82" s="195"/>
      <c r="C82" s="195"/>
      <c r="D82" s="196"/>
      <c r="E82" s="221"/>
      <c r="F82" s="160"/>
      <c r="G82" s="160"/>
      <c r="H82" s="314"/>
      <c r="I82" s="147" t="s">
        <v>60</v>
      </c>
      <c r="J82" s="144" t="s">
        <v>87</v>
      </c>
      <c r="K82" s="144" t="s">
        <v>71</v>
      </c>
      <c r="L82" s="18" t="s">
        <v>148</v>
      </c>
      <c r="M82" s="52">
        <v>23.5</v>
      </c>
      <c r="N82" s="52">
        <v>24</v>
      </c>
      <c r="O82" s="53">
        <v>24</v>
      </c>
    </row>
    <row r="83" spans="1:15" s="7" customFormat="1" ht="51" customHeight="1" thickBot="1" x14ac:dyDescent="0.4">
      <c r="A83" s="194"/>
      <c r="B83" s="195"/>
      <c r="C83" s="195"/>
      <c r="D83" s="196"/>
      <c r="E83" s="221"/>
      <c r="F83" s="160"/>
      <c r="G83" s="160"/>
      <c r="H83" s="314"/>
      <c r="I83" s="149"/>
      <c r="J83" s="145"/>
      <c r="K83" s="145"/>
      <c r="L83" s="37" t="str">
        <f>$L$29</f>
        <v>Viso:</v>
      </c>
      <c r="M83" s="38">
        <f t="shared" ref="M83:N83" si="26">M82</f>
        <v>23.5</v>
      </c>
      <c r="N83" s="38">
        <f t="shared" si="26"/>
        <v>24</v>
      </c>
      <c r="O83" s="39">
        <f t="shared" ref="O83" si="27">O82</f>
        <v>24</v>
      </c>
    </row>
    <row r="84" spans="1:15" s="6" customFormat="1" ht="19.2" customHeight="1" thickBot="1" x14ac:dyDescent="0.4">
      <c r="A84" s="194"/>
      <c r="B84" s="195"/>
      <c r="C84" s="195"/>
      <c r="D84" s="196"/>
      <c r="E84" s="221"/>
      <c r="F84" s="160"/>
      <c r="G84" s="160"/>
      <c r="H84" s="290"/>
      <c r="I84" s="282" t="s">
        <v>10</v>
      </c>
      <c r="J84" s="282"/>
      <c r="K84" s="282"/>
      <c r="L84" s="283"/>
      <c r="M84" s="61">
        <f>SUM(M70+M72+M75+M78+M81+M83)</f>
        <v>50.436999999999998</v>
      </c>
      <c r="N84" s="61">
        <f t="shared" ref="N84" si="28">SUM(N70+N72+N75+N78+N81+N83)</f>
        <v>37.200000000000003</v>
      </c>
      <c r="O84" s="62">
        <f t="shared" ref="O84" si="29">SUM(O70+O72+O75+O78+O81+O83)</f>
        <v>38</v>
      </c>
    </row>
    <row r="85" spans="1:15" s="25" customFormat="1" ht="23.25" customHeight="1" x14ac:dyDescent="0.35">
      <c r="A85" s="194">
        <v>2</v>
      </c>
      <c r="B85" s="195">
        <v>3</v>
      </c>
      <c r="C85" s="195">
        <v>2</v>
      </c>
      <c r="D85" s="196">
        <v>1</v>
      </c>
      <c r="E85" s="221">
        <v>4</v>
      </c>
      <c r="F85" s="160" t="s">
        <v>120</v>
      </c>
      <c r="G85" s="160"/>
      <c r="H85" s="284"/>
      <c r="I85" s="163" t="s">
        <v>35</v>
      </c>
      <c r="J85" s="163" t="s">
        <v>88</v>
      </c>
      <c r="K85" s="163" t="s">
        <v>66</v>
      </c>
      <c r="L85" s="24" t="s">
        <v>8</v>
      </c>
      <c r="M85" s="16">
        <v>3</v>
      </c>
      <c r="N85" s="16">
        <v>3</v>
      </c>
      <c r="O85" s="17">
        <v>3</v>
      </c>
    </row>
    <row r="86" spans="1:15" s="7" customFormat="1" ht="19.5" customHeight="1" thickBot="1" x14ac:dyDescent="0.4">
      <c r="A86" s="194"/>
      <c r="B86" s="195"/>
      <c r="C86" s="195"/>
      <c r="D86" s="196"/>
      <c r="E86" s="221"/>
      <c r="F86" s="160"/>
      <c r="G86" s="160"/>
      <c r="H86" s="284"/>
      <c r="I86" s="145"/>
      <c r="J86" s="145"/>
      <c r="K86" s="145"/>
      <c r="L86" s="37" t="str">
        <f>$L$29</f>
        <v>Viso:</v>
      </c>
      <c r="M86" s="38">
        <f t="shared" ref="M86:N86" si="30">M85</f>
        <v>3</v>
      </c>
      <c r="N86" s="38">
        <f t="shared" si="30"/>
        <v>3</v>
      </c>
      <c r="O86" s="39">
        <f t="shared" ref="O86" si="31">O85</f>
        <v>3</v>
      </c>
    </row>
    <row r="87" spans="1:15" s="7" customFormat="1" ht="36.6" customHeight="1" x14ac:dyDescent="0.35">
      <c r="A87" s="194"/>
      <c r="B87" s="195"/>
      <c r="C87" s="195"/>
      <c r="D87" s="196"/>
      <c r="E87" s="221"/>
      <c r="F87" s="160"/>
      <c r="G87" s="160"/>
      <c r="H87" s="284"/>
      <c r="I87" s="144" t="s">
        <v>36</v>
      </c>
      <c r="J87" s="144" t="s">
        <v>89</v>
      </c>
      <c r="K87" s="144" t="s">
        <v>66</v>
      </c>
      <c r="L87" s="15" t="s">
        <v>8</v>
      </c>
      <c r="M87" s="66">
        <v>0.5</v>
      </c>
      <c r="N87" s="66">
        <v>0.6</v>
      </c>
      <c r="O87" s="67">
        <v>0.7</v>
      </c>
    </row>
    <row r="88" spans="1:15" s="7" customFormat="1" ht="18" hidden="1" x14ac:dyDescent="0.35">
      <c r="A88" s="194"/>
      <c r="B88" s="195"/>
      <c r="C88" s="195"/>
      <c r="D88" s="196"/>
      <c r="E88" s="221"/>
      <c r="F88" s="160"/>
      <c r="G88" s="160"/>
      <c r="H88" s="284"/>
      <c r="I88" s="146"/>
      <c r="J88" s="146"/>
      <c r="K88" s="146"/>
      <c r="L88" s="12"/>
      <c r="M88" s="56"/>
      <c r="N88" s="56"/>
      <c r="O88" s="57"/>
    </row>
    <row r="89" spans="1:15" s="7" customFormat="1" ht="18.600000000000001" thickBot="1" x14ac:dyDescent="0.4">
      <c r="A89" s="194"/>
      <c r="B89" s="195"/>
      <c r="C89" s="195"/>
      <c r="D89" s="196"/>
      <c r="E89" s="221"/>
      <c r="F89" s="160"/>
      <c r="G89" s="160"/>
      <c r="H89" s="284"/>
      <c r="I89" s="145"/>
      <c r="J89" s="145"/>
      <c r="K89" s="145"/>
      <c r="L89" s="37" t="str">
        <f>$L$29</f>
        <v>Viso:</v>
      </c>
      <c r="M89" s="38">
        <f t="shared" ref="M89:N89" si="32">M87+M88</f>
        <v>0.5</v>
      </c>
      <c r="N89" s="38">
        <f t="shared" si="32"/>
        <v>0.6</v>
      </c>
      <c r="O89" s="39">
        <f t="shared" ref="O89" si="33">O87+O88</f>
        <v>0.7</v>
      </c>
    </row>
    <row r="90" spans="1:15" s="7" customFormat="1" ht="21.6" customHeight="1" x14ac:dyDescent="0.35">
      <c r="A90" s="194"/>
      <c r="B90" s="195"/>
      <c r="C90" s="195"/>
      <c r="D90" s="196"/>
      <c r="E90" s="221"/>
      <c r="F90" s="160"/>
      <c r="G90" s="160"/>
      <c r="H90" s="284"/>
      <c r="I90" s="144" t="s">
        <v>37</v>
      </c>
      <c r="J90" s="144" t="s">
        <v>90</v>
      </c>
      <c r="K90" s="144" t="s">
        <v>66</v>
      </c>
      <c r="L90" s="15" t="s">
        <v>8</v>
      </c>
      <c r="M90" s="66">
        <v>3</v>
      </c>
      <c r="N90" s="66">
        <v>3</v>
      </c>
      <c r="O90" s="67">
        <v>3</v>
      </c>
    </row>
    <row r="91" spans="1:15" s="7" customFormat="1" ht="18.600000000000001" customHeight="1" thickBot="1" x14ac:dyDescent="0.4">
      <c r="A91" s="194"/>
      <c r="B91" s="195"/>
      <c r="C91" s="195"/>
      <c r="D91" s="196"/>
      <c r="E91" s="221"/>
      <c r="F91" s="160"/>
      <c r="G91" s="160"/>
      <c r="H91" s="284"/>
      <c r="I91" s="145"/>
      <c r="J91" s="145"/>
      <c r="K91" s="145"/>
      <c r="L91" s="37" t="str">
        <f>$L$29</f>
        <v>Viso:</v>
      </c>
      <c r="M91" s="68">
        <f t="shared" ref="M91:N91" si="34">M90</f>
        <v>3</v>
      </c>
      <c r="N91" s="68">
        <f t="shared" si="34"/>
        <v>3</v>
      </c>
      <c r="O91" s="69">
        <f t="shared" ref="O91" si="35">O90</f>
        <v>3</v>
      </c>
    </row>
    <row r="92" spans="1:15" s="7" customFormat="1" ht="0.6" customHeight="1" thickBot="1" x14ac:dyDescent="0.4">
      <c r="A92" s="194"/>
      <c r="B92" s="195"/>
      <c r="C92" s="195"/>
      <c r="D92" s="196"/>
      <c r="E92" s="221"/>
      <c r="F92" s="160"/>
      <c r="G92" s="160"/>
      <c r="H92" s="284"/>
      <c r="I92" s="147" t="s">
        <v>58</v>
      </c>
      <c r="J92" s="144" t="s">
        <v>59</v>
      </c>
      <c r="K92" s="144" t="s">
        <v>66</v>
      </c>
      <c r="L92" s="15" t="s">
        <v>8</v>
      </c>
      <c r="M92" s="66"/>
      <c r="N92" s="66"/>
      <c r="O92" s="67"/>
    </row>
    <row r="93" spans="1:15" s="7" customFormat="1" ht="22.8" hidden="1" customHeight="1" thickBot="1" x14ac:dyDescent="0.4">
      <c r="A93" s="194"/>
      <c r="B93" s="195"/>
      <c r="C93" s="195"/>
      <c r="D93" s="196"/>
      <c r="E93" s="221"/>
      <c r="F93" s="160"/>
      <c r="G93" s="160"/>
      <c r="H93" s="284"/>
      <c r="I93" s="148"/>
      <c r="J93" s="146"/>
      <c r="K93" s="146"/>
      <c r="L93" s="12" t="s">
        <v>148</v>
      </c>
      <c r="M93" s="56"/>
      <c r="N93" s="56"/>
      <c r="O93" s="57"/>
    </row>
    <row r="94" spans="1:15" s="7" customFormat="1" ht="24" hidden="1" customHeight="1" thickBot="1" x14ac:dyDescent="0.4">
      <c r="A94" s="194"/>
      <c r="B94" s="195"/>
      <c r="C94" s="195"/>
      <c r="D94" s="196"/>
      <c r="E94" s="221"/>
      <c r="F94" s="160"/>
      <c r="G94" s="160"/>
      <c r="H94" s="284"/>
      <c r="I94" s="149"/>
      <c r="J94" s="145"/>
      <c r="K94" s="145"/>
      <c r="L94" s="37" t="str">
        <f>$L$29</f>
        <v>Viso:</v>
      </c>
      <c r="M94" s="38">
        <f t="shared" ref="M94:N94" si="36">M92+M93</f>
        <v>0</v>
      </c>
      <c r="N94" s="38">
        <f t="shared" si="36"/>
        <v>0</v>
      </c>
      <c r="O94" s="39">
        <f t="shared" ref="O94" si="37">O92+O93</f>
        <v>0</v>
      </c>
    </row>
    <row r="95" spans="1:15" s="6" customFormat="1" ht="19.2" customHeight="1" thickBot="1" x14ac:dyDescent="0.4">
      <c r="A95" s="194"/>
      <c r="B95" s="195"/>
      <c r="C95" s="195"/>
      <c r="D95" s="196"/>
      <c r="E95" s="221"/>
      <c r="F95" s="160"/>
      <c r="G95" s="160"/>
      <c r="H95" s="284"/>
      <c r="I95" s="282" t="s">
        <v>10</v>
      </c>
      <c r="J95" s="282"/>
      <c r="K95" s="282"/>
      <c r="L95" s="283"/>
      <c r="M95" s="70">
        <f>SUM(M86+M89+M91+M94)</f>
        <v>6.5</v>
      </c>
      <c r="N95" s="70">
        <f t="shared" ref="N95:O95" si="38">SUM(N86+N89+N91+N94)</f>
        <v>6.6</v>
      </c>
      <c r="O95" s="70">
        <f t="shared" si="38"/>
        <v>6.7</v>
      </c>
    </row>
    <row r="96" spans="1:15" s="7" customFormat="1" ht="30" customHeight="1" x14ac:dyDescent="0.35">
      <c r="A96" s="194">
        <v>2</v>
      </c>
      <c r="B96" s="195">
        <v>3</v>
      </c>
      <c r="C96" s="195">
        <v>2</v>
      </c>
      <c r="D96" s="196">
        <v>1</v>
      </c>
      <c r="E96" s="221">
        <v>5</v>
      </c>
      <c r="F96" s="222" t="s">
        <v>121</v>
      </c>
      <c r="G96" s="223"/>
      <c r="H96" s="264"/>
      <c r="I96" s="316" t="s">
        <v>38</v>
      </c>
      <c r="J96" s="163" t="s">
        <v>91</v>
      </c>
      <c r="K96" s="163" t="s">
        <v>66</v>
      </c>
      <c r="L96" s="15" t="s">
        <v>8</v>
      </c>
      <c r="M96" s="66">
        <v>2.5</v>
      </c>
      <c r="N96" s="66">
        <v>3</v>
      </c>
      <c r="O96" s="67">
        <v>3</v>
      </c>
    </row>
    <row r="97" spans="1:15" s="7" customFormat="1" ht="28.2" customHeight="1" x14ac:dyDescent="0.35">
      <c r="A97" s="194"/>
      <c r="B97" s="195"/>
      <c r="C97" s="195"/>
      <c r="D97" s="196"/>
      <c r="E97" s="221"/>
      <c r="F97" s="224"/>
      <c r="G97" s="225"/>
      <c r="H97" s="264"/>
      <c r="I97" s="148"/>
      <c r="J97" s="146"/>
      <c r="K97" s="146"/>
      <c r="L97" s="12" t="s">
        <v>148</v>
      </c>
      <c r="M97" s="56"/>
      <c r="N97" s="56"/>
      <c r="O97" s="57"/>
    </row>
    <row r="98" spans="1:15" s="7" customFormat="1" ht="28.5" customHeight="1" thickBot="1" x14ac:dyDescent="0.4">
      <c r="A98" s="194"/>
      <c r="B98" s="195"/>
      <c r="C98" s="195"/>
      <c r="D98" s="196"/>
      <c r="E98" s="221"/>
      <c r="F98" s="224"/>
      <c r="G98" s="225"/>
      <c r="H98" s="264"/>
      <c r="I98" s="148"/>
      <c r="J98" s="146"/>
      <c r="K98" s="146"/>
      <c r="L98" s="42" t="str">
        <f>$L$29</f>
        <v>Viso:</v>
      </c>
      <c r="M98" s="38">
        <f t="shared" ref="M98:N98" si="39">M96+M97</f>
        <v>2.5</v>
      </c>
      <c r="N98" s="38">
        <f t="shared" si="39"/>
        <v>3</v>
      </c>
      <c r="O98" s="39">
        <f t="shared" ref="O98" si="40">O96+O97</f>
        <v>3</v>
      </c>
    </row>
    <row r="99" spans="1:15" s="7" customFormat="1" ht="19.95" customHeight="1" thickBot="1" x14ac:dyDescent="0.4">
      <c r="A99" s="194"/>
      <c r="B99" s="195"/>
      <c r="C99" s="195"/>
      <c r="D99" s="196"/>
      <c r="E99" s="221"/>
      <c r="F99" s="262"/>
      <c r="G99" s="285"/>
      <c r="H99" s="264"/>
      <c r="I99" s="291" t="s">
        <v>10</v>
      </c>
      <c r="J99" s="291"/>
      <c r="K99" s="291"/>
      <c r="L99" s="292"/>
      <c r="M99" s="98">
        <f t="shared" ref="M99:N99" si="41">M98</f>
        <v>2.5</v>
      </c>
      <c r="N99" s="71">
        <f t="shared" si="41"/>
        <v>3</v>
      </c>
      <c r="O99" s="72">
        <f t="shared" ref="O99" si="42">O98</f>
        <v>3</v>
      </c>
    </row>
    <row r="100" spans="1:15" s="7" customFormat="1" ht="28.5" customHeight="1" x14ac:dyDescent="0.35">
      <c r="A100" s="194">
        <v>2</v>
      </c>
      <c r="B100" s="195">
        <v>3</v>
      </c>
      <c r="C100" s="195">
        <v>1</v>
      </c>
      <c r="D100" s="196">
        <v>6</v>
      </c>
      <c r="E100" s="221">
        <v>1</v>
      </c>
      <c r="F100" s="160" t="s">
        <v>122</v>
      </c>
      <c r="G100" s="160"/>
      <c r="H100" s="289"/>
      <c r="I100" s="146" t="s">
        <v>39</v>
      </c>
      <c r="J100" s="293" t="s">
        <v>92</v>
      </c>
      <c r="K100" s="146" t="s">
        <v>66</v>
      </c>
      <c r="L100" s="15" t="s">
        <v>8</v>
      </c>
      <c r="M100" s="66">
        <v>42</v>
      </c>
      <c r="N100" s="66">
        <v>42</v>
      </c>
      <c r="O100" s="67">
        <v>42</v>
      </c>
    </row>
    <row r="101" spans="1:15" s="7" customFormat="1" ht="27.75" customHeight="1" thickBot="1" x14ac:dyDescent="0.4">
      <c r="A101" s="194"/>
      <c r="B101" s="195"/>
      <c r="C101" s="195"/>
      <c r="D101" s="196"/>
      <c r="E101" s="221"/>
      <c r="F101" s="160"/>
      <c r="G101" s="160"/>
      <c r="H101" s="290"/>
      <c r="I101" s="145"/>
      <c r="J101" s="294"/>
      <c r="K101" s="145"/>
      <c r="L101" s="37" t="str">
        <f>$L$29</f>
        <v>Viso:</v>
      </c>
      <c r="M101" s="68">
        <f t="shared" ref="M101:N101" si="43">M100</f>
        <v>42</v>
      </c>
      <c r="N101" s="68">
        <f t="shared" si="43"/>
        <v>42</v>
      </c>
      <c r="O101" s="69">
        <f t="shared" ref="O101" si="44">O100</f>
        <v>42</v>
      </c>
    </row>
    <row r="102" spans="1:15" s="7" customFormat="1" ht="28.5" customHeight="1" x14ac:dyDescent="0.35">
      <c r="A102" s="194"/>
      <c r="B102" s="195"/>
      <c r="C102" s="195"/>
      <c r="D102" s="196"/>
      <c r="E102" s="221"/>
      <c r="F102" s="160"/>
      <c r="G102" s="160"/>
      <c r="H102" s="284"/>
      <c r="I102" s="147" t="s">
        <v>40</v>
      </c>
      <c r="J102" s="267" t="s">
        <v>93</v>
      </c>
      <c r="K102" s="144" t="s">
        <v>66</v>
      </c>
      <c r="L102" s="15" t="s">
        <v>8</v>
      </c>
      <c r="M102" s="66">
        <v>10</v>
      </c>
      <c r="N102" s="66">
        <v>5</v>
      </c>
      <c r="O102" s="67">
        <v>5</v>
      </c>
    </row>
    <row r="103" spans="1:15" s="7" customFormat="1" ht="30.75" customHeight="1" thickBot="1" x14ac:dyDescent="0.4">
      <c r="A103" s="194"/>
      <c r="B103" s="195"/>
      <c r="C103" s="195"/>
      <c r="D103" s="196"/>
      <c r="E103" s="221"/>
      <c r="F103" s="160"/>
      <c r="G103" s="160"/>
      <c r="H103" s="284"/>
      <c r="I103" s="148"/>
      <c r="J103" s="268"/>
      <c r="K103" s="146"/>
      <c r="L103" s="42" t="str">
        <f>$L$29</f>
        <v>Viso:</v>
      </c>
      <c r="M103" s="68">
        <f t="shared" ref="M103:N103" si="45">M102</f>
        <v>10</v>
      </c>
      <c r="N103" s="68">
        <f t="shared" si="45"/>
        <v>5</v>
      </c>
      <c r="O103" s="69">
        <f t="shared" ref="O103" si="46">O102</f>
        <v>5</v>
      </c>
    </row>
    <row r="104" spans="1:15" s="7" customFormat="1" ht="26.25" customHeight="1" thickBot="1" x14ac:dyDescent="0.4">
      <c r="A104" s="194"/>
      <c r="B104" s="195"/>
      <c r="C104" s="195"/>
      <c r="D104" s="196"/>
      <c r="E104" s="221"/>
      <c r="F104" s="160"/>
      <c r="G104" s="160"/>
      <c r="H104" s="284"/>
      <c r="I104" s="291" t="s">
        <v>10</v>
      </c>
      <c r="J104" s="291"/>
      <c r="K104" s="291"/>
      <c r="L104" s="292"/>
      <c r="M104" s="98">
        <f t="shared" ref="M104:N104" si="47">M101+M103</f>
        <v>52</v>
      </c>
      <c r="N104" s="71">
        <f t="shared" si="47"/>
        <v>47</v>
      </c>
      <c r="O104" s="72">
        <f t="shared" ref="O104" si="48">O101+O103</f>
        <v>47</v>
      </c>
    </row>
    <row r="105" spans="1:15" s="7" customFormat="1" ht="19.95" customHeight="1" thickBot="1" x14ac:dyDescent="0.4">
      <c r="A105" s="99">
        <v>2</v>
      </c>
      <c r="B105" s="100">
        <v>3</v>
      </c>
      <c r="C105" s="97">
        <v>2</v>
      </c>
      <c r="D105" s="101">
        <v>1</v>
      </c>
      <c r="E105" s="286" t="s">
        <v>123</v>
      </c>
      <c r="F105" s="287"/>
      <c r="G105" s="287"/>
      <c r="H105" s="287"/>
      <c r="I105" s="287"/>
      <c r="J105" s="287"/>
      <c r="K105" s="287"/>
      <c r="L105" s="288"/>
      <c r="M105" s="74">
        <f>SUM(M44+M68+M84+M95+M99+M104)</f>
        <v>3444.8969999999999</v>
      </c>
      <c r="N105" s="74">
        <f>N44+N68+N84+N95+N99+N104</f>
        <v>4141.2999999999993</v>
      </c>
      <c r="O105" s="75">
        <f>O44+O68+O84+O95+O99+O104</f>
        <v>3925.3</v>
      </c>
    </row>
    <row r="106" spans="1:15" s="6" customFormat="1" ht="21.75" customHeight="1" x14ac:dyDescent="0.35">
      <c r="A106" s="102">
        <v>2</v>
      </c>
      <c r="B106" s="103">
        <v>3</v>
      </c>
      <c r="C106" s="73">
        <v>2</v>
      </c>
      <c r="D106" s="265" t="s">
        <v>127</v>
      </c>
      <c r="E106" s="265"/>
      <c r="F106" s="265"/>
      <c r="G106" s="265"/>
      <c r="H106" s="265"/>
      <c r="I106" s="265"/>
      <c r="J106" s="265"/>
      <c r="K106" s="265"/>
      <c r="L106" s="266"/>
      <c r="M106" s="76">
        <f t="shared" ref="M106:N106" si="49">M105</f>
        <v>3444.8969999999999</v>
      </c>
      <c r="N106" s="76">
        <f t="shared" si="49"/>
        <v>4141.2999999999993</v>
      </c>
      <c r="O106" s="77">
        <f t="shared" ref="O106:O107" si="50">O105</f>
        <v>3925.3</v>
      </c>
    </row>
    <row r="107" spans="1:15" s="6" customFormat="1" ht="21.75" customHeight="1" x14ac:dyDescent="0.35">
      <c r="A107" s="102">
        <v>2</v>
      </c>
      <c r="B107" s="103"/>
      <c r="C107" s="246" t="s">
        <v>126</v>
      </c>
      <c r="D107" s="246"/>
      <c r="E107" s="246"/>
      <c r="F107" s="246"/>
      <c r="G107" s="246"/>
      <c r="H107" s="246"/>
      <c r="I107" s="246"/>
      <c r="J107" s="246"/>
      <c r="K107" s="246"/>
      <c r="L107" s="246"/>
      <c r="M107" s="112">
        <f>M106</f>
        <v>3444.8969999999999</v>
      </c>
      <c r="N107" s="112">
        <f t="shared" ref="N107" si="51">N106</f>
        <v>4141.2999999999993</v>
      </c>
      <c r="O107" s="112">
        <f t="shared" si="50"/>
        <v>3925.3</v>
      </c>
    </row>
    <row r="108" spans="1:15" s="7" customFormat="1" ht="18" x14ac:dyDescent="0.35">
      <c r="A108" s="102">
        <v>2</v>
      </c>
      <c r="B108" s="104">
        <v>2</v>
      </c>
      <c r="C108" s="104"/>
      <c r="D108" s="104"/>
      <c r="E108" s="104"/>
      <c r="F108" s="257" t="s">
        <v>114</v>
      </c>
      <c r="G108" s="257"/>
      <c r="H108" s="257"/>
      <c r="I108" s="257"/>
      <c r="J108" s="257"/>
      <c r="K108" s="257"/>
      <c r="L108" s="257"/>
      <c r="M108" s="257"/>
      <c r="N108" s="257"/>
      <c r="O108" s="257"/>
    </row>
    <row r="109" spans="1:15" s="7" customFormat="1" ht="18" x14ac:dyDescent="0.35">
      <c r="A109" s="105">
        <v>2</v>
      </c>
      <c r="B109" s="106">
        <v>2</v>
      </c>
      <c r="C109" s="107">
        <v>2</v>
      </c>
      <c r="D109" s="107"/>
      <c r="E109" s="107"/>
      <c r="F109" s="258" t="s">
        <v>42</v>
      </c>
      <c r="G109" s="258"/>
      <c r="H109" s="258"/>
      <c r="I109" s="258"/>
      <c r="J109" s="258"/>
      <c r="K109" s="258"/>
      <c r="L109" s="258"/>
      <c r="M109" s="258"/>
      <c r="N109" s="258"/>
      <c r="O109" s="258"/>
    </row>
    <row r="110" spans="1:15" s="7" customFormat="1" ht="21" customHeight="1" x14ac:dyDescent="0.35">
      <c r="A110" s="102">
        <v>2</v>
      </c>
      <c r="B110" s="108">
        <v>2</v>
      </c>
      <c r="C110" s="108">
        <v>2</v>
      </c>
      <c r="D110" s="109">
        <v>3</v>
      </c>
      <c r="E110" s="109"/>
      <c r="F110" s="259" t="s">
        <v>103</v>
      </c>
      <c r="G110" s="259"/>
      <c r="H110" s="259"/>
      <c r="I110" s="259"/>
      <c r="J110" s="259"/>
      <c r="K110" s="259"/>
      <c r="L110" s="259"/>
      <c r="M110" s="259"/>
      <c r="N110" s="259"/>
      <c r="O110" s="259"/>
    </row>
    <row r="111" spans="1:15" s="7" customFormat="1" ht="18.75" customHeight="1" x14ac:dyDescent="0.35">
      <c r="A111" s="194">
        <v>2</v>
      </c>
      <c r="B111" s="195">
        <v>2</v>
      </c>
      <c r="C111" s="195">
        <v>2</v>
      </c>
      <c r="D111" s="196">
        <v>3</v>
      </c>
      <c r="E111" s="221">
        <v>1</v>
      </c>
      <c r="F111" s="222" t="s">
        <v>125</v>
      </c>
      <c r="G111" s="260"/>
      <c r="H111" s="264"/>
      <c r="I111" s="218" t="s">
        <v>94</v>
      </c>
      <c r="J111" s="218" t="s">
        <v>98</v>
      </c>
      <c r="K111" s="218" t="s">
        <v>70</v>
      </c>
      <c r="L111" s="158" t="s">
        <v>8</v>
      </c>
      <c r="M111" s="313">
        <v>132.30000000000001</v>
      </c>
      <c r="N111" s="313">
        <v>100</v>
      </c>
      <c r="O111" s="251">
        <v>50</v>
      </c>
    </row>
    <row r="112" spans="1:15" s="7" customFormat="1" ht="17.25" customHeight="1" x14ac:dyDescent="0.35">
      <c r="A112" s="194"/>
      <c r="B112" s="195"/>
      <c r="C112" s="195"/>
      <c r="D112" s="196"/>
      <c r="E112" s="221"/>
      <c r="F112" s="224"/>
      <c r="G112" s="261"/>
      <c r="H112" s="264"/>
      <c r="I112" s="218"/>
      <c r="J112" s="218"/>
      <c r="K112" s="218"/>
      <c r="L112" s="159"/>
      <c r="M112" s="315"/>
      <c r="N112" s="315"/>
      <c r="O112" s="255"/>
    </row>
    <row r="113" spans="1:17" s="7" customFormat="1" ht="21" customHeight="1" x14ac:dyDescent="0.35">
      <c r="A113" s="194"/>
      <c r="B113" s="195"/>
      <c r="C113" s="195"/>
      <c r="D113" s="196"/>
      <c r="E113" s="221"/>
      <c r="F113" s="224"/>
      <c r="G113" s="261"/>
      <c r="H113" s="264"/>
      <c r="I113" s="218"/>
      <c r="J113" s="218"/>
      <c r="K113" s="218"/>
      <c r="L113" s="15" t="s">
        <v>278</v>
      </c>
      <c r="M113" s="141"/>
      <c r="N113" s="142"/>
      <c r="O113" s="140"/>
    </row>
    <row r="114" spans="1:17" s="7" customFormat="1" ht="26.25" customHeight="1" x14ac:dyDescent="0.35">
      <c r="A114" s="194"/>
      <c r="B114" s="195"/>
      <c r="C114" s="195"/>
      <c r="D114" s="196"/>
      <c r="E114" s="221"/>
      <c r="F114" s="224"/>
      <c r="G114" s="261"/>
      <c r="H114" s="264"/>
      <c r="I114" s="218"/>
      <c r="J114" s="218"/>
      <c r="K114" s="218"/>
      <c r="L114" s="12" t="s">
        <v>11</v>
      </c>
      <c r="M114" s="56">
        <v>118.7</v>
      </c>
      <c r="N114" s="56"/>
      <c r="O114" s="57"/>
      <c r="Q114" s="143"/>
    </row>
    <row r="115" spans="1:17" s="7" customFormat="1" ht="15.75" customHeight="1" thickBot="1" x14ac:dyDescent="0.4">
      <c r="A115" s="194"/>
      <c r="B115" s="195"/>
      <c r="C115" s="195"/>
      <c r="D115" s="196"/>
      <c r="E115" s="221"/>
      <c r="F115" s="224"/>
      <c r="G115" s="261"/>
      <c r="H115" s="264"/>
      <c r="I115" s="218"/>
      <c r="J115" s="218"/>
      <c r="K115" s="218"/>
      <c r="L115" s="37" t="str">
        <f>$L$101</f>
        <v>Viso:</v>
      </c>
      <c r="M115" s="38">
        <f>M111+M113+M114</f>
        <v>251</v>
      </c>
      <c r="N115" s="38">
        <f t="shared" ref="N115" si="52">N111+N114</f>
        <v>100</v>
      </c>
      <c r="O115" s="39">
        <f t="shared" ref="O115" si="53">O111+O114</f>
        <v>50</v>
      </c>
    </row>
    <row r="116" spans="1:17" s="7" customFormat="1" ht="20.25" customHeight="1" x14ac:dyDescent="0.35">
      <c r="A116" s="194"/>
      <c r="B116" s="195"/>
      <c r="C116" s="195"/>
      <c r="D116" s="196"/>
      <c r="E116" s="221"/>
      <c r="F116" s="224"/>
      <c r="G116" s="261"/>
      <c r="H116" s="264"/>
      <c r="I116" s="217" t="s">
        <v>95</v>
      </c>
      <c r="J116" s="218" t="s">
        <v>99</v>
      </c>
      <c r="K116" s="218" t="s">
        <v>66</v>
      </c>
      <c r="L116" s="78" t="s">
        <v>8</v>
      </c>
      <c r="M116" s="79">
        <v>116</v>
      </c>
      <c r="N116" s="79">
        <v>100</v>
      </c>
      <c r="O116" s="80">
        <v>100</v>
      </c>
    </row>
    <row r="117" spans="1:17" s="7" customFormat="1" ht="24.75" customHeight="1" thickBot="1" x14ac:dyDescent="0.4">
      <c r="A117" s="194"/>
      <c r="B117" s="195"/>
      <c r="C117" s="195"/>
      <c r="D117" s="196"/>
      <c r="E117" s="221"/>
      <c r="F117" s="224"/>
      <c r="G117" s="261"/>
      <c r="H117" s="264"/>
      <c r="I117" s="147"/>
      <c r="J117" s="144"/>
      <c r="K117" s="144"/>
      <c r="L117" s="42" t="str">
        <f>$L$101</f>
        <v>Viso:</v>
      </c>
      <c r="M117" s="38">
        <f t="shared" ref="M117:N117" si="54">M116</f>
        <v>116</v>
      </c>
      <c r="N117" s="38">
        <f t="shared" si="54"/>
        <v>100</v>
      </c>
      <c r="O117" s="39">
        <f t="shared" ref="O117:O119" si="55">O116</f>
        <v>100</v>
      </c>
    </row>
    <row r="118" spans="1:17" s="7" customFormat="1" ht="20.25" customHeight="1" x14ac:dyDescent="0.35">
      <c r="A118" s="194"/>
      <c r="B118" s="195"/>
      <c r="C118" s="195"/>
      <c r="D118" s="196"/>
      <c r="E118" s="221"/>
      <c r="F118" s="224"/>
      <c r="G118" s="261"/>
      <c r="H118" s="264"/>
      <c r="I118" s="217" t="s">
        <v>272</v>
      </c>
      <c r="J118" s="218" t="s">
        <v>273</v>
      </c>
      <c r="K118" s="218" t="s">
        <v>66</v>
      </c>
      <c r="L118" s="78" t="s">
        <v>8</v>
      </c>
      <c r="M118" s="79">
        <v>40</v>
      </c>
      <c r="N118" s="79">
        <v>0</v>
      </c>
      <c r="O118" s="80">
        <v>0</v>
      </c>
    </row>
    <row r="119" spans="1:17" s="7" customFormat="1" ht="24.75" customHeight="1" thickBot="1" x14ac:dyDescent="0.4">
      <c r="A119" s="194"/>
      <c r="B119" s="195"/>
      <c r="C119" s="195"/>
      <c r="D119" s="196"/>
      <c r="E119" s="221"/>
      <c r="F119" s="224"/>
      <c r="G119" s="261"/>
      <c r="H119" s="264"/>
      <c r="I119" s="147"/>
      <c r="J119" s="144"/>
      <c r="K119" s="144"/>
      <c r="L119" s="42" t="str">
        <f>$L$101</f>
        <v>Viso:</v>
      </c>
      <c r="M119" s="38">
        <f t="shared" ref="M119:N119" si="56">M118</f>
        <v>40</v>
      </c>
      <c r="N119" s="38">
        <f t="shared" si="56"/>
        <v>0</v>
      </c>
      <c r="O119" s="39">
        <f t="shared" si="55"/>
        <v>0</v>
      </c>
    </row>
    <row r="120" spans="1:17" s="81" customFormat="1" ht="22.5" customHeight="1" thickBot="1" x14ac:dyDescent="0.4">
      <c r="A120" s="194"/>
      <c r="B120" s="195"/>
      <c r="C120" s="195"/>
      <c r="D120" s="196"/>
      <c r="E120" s="221"/>
      <c r="F120" s="262"/>
      <c r="G120" s="263"/>
      <c r="H120" s="264"/>
      <c r="I120" s="219" t="s">
        <v>10</v>
      </c>
      <c r="J120" s="219"/>
      <c r="K120" s="219"/>
      <c r="L120" s="220"/>
      <c r="M120" s="98">
        <f>SUM(M115+M117+M119)</f>
        <v>407</v>
      </c>
      <c r="N120" s="98">
        <f>SUM(N115+N117+N119)</f>
        <v>200</v>
      </c>
      <c r="O120" s="98">
        <f>SUM(O115+O117+O119)</f>
        <v>150</v>
      </c>
    </row>
    <row r="121" spans="1:17" s="7" customFormat="1" ht="20.25" customHeight="1" x14ac:dyDescent="0.35">
      <c r="A121" s="194">
        <v>2</v>
      </c>
      <c r="B121" s="195">
        <v>2</v>
      </c>
      <c r="C121" s="195">
        <v>2</v>
      </c>
      <c r="D121" s="196">
        <v>3</v>
      </c>
      <c r="E121" s="221">
        <v>2</v>
      </c>
      <c r="F121" s="222" t="s">
        <v>124</v>
      </c>
      <c r="G121" s="223"/>
      <c r="H121" s="221"/>
      <c r="I121" s="145" t="s">
        <v>96</v>
      </c>
      <c r="J121" s="145" t="s">
        <v>100</v>
      </c>
      <c r="K121" s="145" t="s">
        <v>66</v>
      </c>
      <c r="L121" s="15" t="s">
        <v>8</v>
      </c>
      <c r="M121" s="41">
        <v>102.2</v>
      </c>
      <c r="N121" s="66">
        <v>85</v>
      </c>
      <c r="O121" s="67">
        <v>85</v>
      </c>
    </row>
    <row r="122" spans="1:17" s="7" customFormat="1" ht="18" x14ac:dyDescent="0.35">
      <c r="A122" s="194"/>
      <c r="B122" s="195"/>
      <c r="C122" s="195"/>
      <c r="D122" s="196"/>
      <c r="E122" s="221"/>
      <c r="F122" s="224"/>
      <c r="G122" s="225"/>
      <c r="H122" s="221"/>
      <c r="I122" s="145"/>
      <c r="J122" s="145"/>
      <c r="K122" s="145"/>
      <c r="L122" s="18" t="s">
        <v>148</v>
      </c>
      <c r="M122" s="40"/>
      <c r="N122" s="52"/>
      <c r="O122" s="53"/>
    </row>
    <row r="123" spans="1:17" s="7" customFormat="1" ht="18.600000000000001" thickBot="1" x14ac:dyDescent="0.4">
      <c r="A123" s="194"/>
      <c r="B123" s="195"/>
      <c r="C123" s="195"/>
      <c r="D123" s="196"/>
      <c r="E123" s="221"/>
      <c r="F123" s="224"/>
      <c r="G123" s="225"/>
      <c r="H123" s="221"/>
      <c r="I123" s="218"/>
      <c r="J123" s="218"/>
      <c r="K123" s="218"/>
      <c r="L123" s="37" t="str">
        <f>$L$101</f>
        <v>Viso:</v>
      </c>
      <c r="M123" s="82">
        <f t="shared" ref="M123:N123" si="57">SUM(M121:M122)</f>
        <v>102.2</v>
      </c>
      <c r="N123" s="82">
        <f t="shared" si="57"/>
        <v>85</v>
      </c>
      <c r="O123" s="83">
        <f t="shared" ref="O123" si="58">SUM(O121:O122)</f>
        <v>85</v>
      </c>
    </row>
    <row r="124" spans="1:17" s="7" customFormat="1" ht="18" x14ac:dyDescent="0.35">
      <c r="A124" s="194"/>
      <c r="B124" s="195"/>
      <c r="C124" s="195"/>
      <c r="D124" s="196"/>
      <c r="E124" s="221"/>
      <c r="F124" s="224"/>
      <c r="G124" s="225"/>
      <c r="H124" s="221"/>
      <c r="I124" s="217" t="s">
        <v>97</v>
      </c>
      <c r="J124" s="218" t="s">
        <v>101</v>
      </c>
      <c r="K124" s="218" t="s">
        <v>66</v>
      </c>
      <c r="L124" s="15" t="s">
        <v>8</v>
      </c>
      <c r="M124" s="66">
        <v>1</v>
      </c>
      <c r="N124" s="66">
        <v>1</v>
      </c>
      <c r="O124" s="67">
        <v>1</v>
      </c>
    </row>
    <row r="125" spans="1:17" s="7" customFormat="1" ht="18.600000000000001" thickBot="1" x14ac:dyDescent="0.4">
      <c r="A125" s="194"/>
      <c r="B125" s="195"/>
      <c r="C125" s="195"/>
      <c r="D125" s="196"/>
      <c r="E125" s="221"/>
      <c r="F125" s="224"/>
      <c r="G125" s="225"/>
      <c r="H125" s="221"/>
      <c r="I125" s="147"/>
      <c r="J125" s="144"/>
      <c r="K125" s="144"/>
      <c r="L125" s="42" t="str">
        <f>$L$101</f>
        <v>Viso:</v>
      </c>
      <c r="M125" s="54">
        <f t="shared" ref="M125:N125" si="59">M124</f>
        <v>1</v>
      </c>
      <c r="N125" s="54">
        <f t="shared" si="59"/>
        <v>1</v>
      </c>
      <c r="O125" s="55">
        <f t="shared" ref="O125" si="60">O124</f>
        <v>1</v>
      </c>
    </row>
    <row r="126" spans="1:17" s="81" customFormat="1" ht="18" x14ac:dyDescent="0.35">
      <c r="A126" s="194"/>
      <c r="B126" s="248"/>
      <c r="C126" s="248"/>
      <c r="D126" s="249"/>
      <c r="E126" s="250"/>
      <c r="F126" s="224"/>
      <c r="G126" s="225"/>
      <c r="H126" s="226"/>
      <c r="I126" s="240" t="s">
        <v>10</v>
      </c>
      <c r="J126" s="241"/>
      <c r="K126" s="241"/>
      <c r="L126" s="242"/>
      <c r="M126" s="110">
        <f t="shared" ref="M126:N126" si="61">SUM(M123+M125)</f>
        <v>103.2</v>
      </c>
      <c r="N126" s="84">
        <f t="shared" si="61"/>
        <v>86</v>
      </c>
      <c r="O126" s="85">
        <f t="shared" ref="O126" si="62">SUM(O123+O125)</f>
        <v>86</v>
      </c>
    </row>
    <row r="127" spans="1:17" s="81" customFormat="1" ht="18.600000000000001" thickBot="1" x14ac:dyDescent="0.4">
      <c r="A127" s="102">
        <v>2</v>
      </c>
      <c r="B127" s="108">
        <v>2</v>
      </c>
      <c r="C127" s="108">
        <v>2</v>
      </c>
      <c r="D127" s="111">
        <v>3</v>
      </c>
      <c r="E127" s="243" t="s">
        <v>123</v>
      </c>
      <c r="F127" s="243"/>
      <c r="G127" s="243"/>
      <c r="H127" s="243"/>
      <c r="I127" s="243"/>
      <c r="J127" s="243"/>
      <c r="K127" s="243"/>
      <c r="L127" s="243"/>
      <c r="M127" s="86">
        <f t="shared" ref="M127:N127" si="63">M120+M126</f>
        <v>510.2</v>
      </c>
      <c r="N127" s="86">
        <f t="shared" si="63"/>
        <v>286</v>
      </c>
      <c r="O127" s="87">
        <f t="shared" ref="O127" si="64">O120+O126</f>
        <v>236</v>
      </c>
    </row>
    <row r="128" spans="1:17" s="90" customFormat="1" ht="18.600000000000001" thickBot="1" x14ac:dyDescent="0.4">
      <c r="A128" s="95">
        <v>2</v>
      </c>
      <c r="B128" s="108">
        <v>2</v>
      </c>
      <c r="C128" s="108">
        <v>2</v>
      </c>
      <c r="D128" s="246" t="s">
        <v>127</v>
      </c>
      <c r="E128" s="246"/>
      <c r="F128" s="246"/>
      <c r="G128" s="246"/>
      <c r="H128" s="246"/>
      <c r="I128" s="246"/>
      <c r="J128" s="246"/>
      <c r="K128" s="246"/>
      <c r="L128" s="246"/>
      <c r="M128" s="88">
        <f t="shared" ref="M128:N129" si="65">M127</f>
        <v>510.2</v>
      </c>
      <c r="N128" s="88">
        <f t="shared" si="65"/>
        <v>286</v>
      </c>
      <c r="O128" s="89">
        <f t="shared" ref="O128" si="66">O127</f>
        <v>236</v>
      </c>
    </row>
    <row r="129" spans="1:15" s="81" customFormat="1" ht="18.600000000000001" thickBot="1" x14ac:dyDescent="0.4">
      <c r="A129" s="95">
        <v>2</v>
      </c>
      <c r="B129" s="108">
        <v>2</v>
      </c>
      <c r="C129" s="246" t="s">
        <v>126</v>
      </c>
      <c r="D129" s="246"/>
      <c r="E129" s="246"/>
      <c r="F129" s="246"/>
      <c r="G129" s="246"/>
      <c r="H129" s="246"/>
      <c r="I129" s="246"/>
      <c r="J129" s="246"/>
      <c r="K129" s="246"/>
      <c r="L129" s="246"/>
      <c r="M129" s="88">
        <f t="shared" si="65"/>
        <v>510.2</v>
      </c>
      <c r="N129" s="88">
        <f t="shared" si="65"/>
        <v>286</v>
      </c>
      <c r="O129" s="89">
        <f t="shared" ref="O129" si="67">O128</f>
        <v>236</v>
      </c>
    </row>
    <row r="130" spans="1:15" s="81" customFormat="1" ht="17.399999999999999" customHeight="1" thickBot="1" x14ac:dyDescent="0.4">
      <c r="A130" s="95">
        <v>2</v>
      </c>
      <c r="B130" s="247" t="s">
        <v>128</v>
      </c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  <c r="M130" s="91">
        <f>M129+M107</f>
        <v>3955.0969999999998</v>
      </c>
      <c r="N130" s="91">
        <f>N107+N129</f>
        <v>4427.2999999999993</v>
      </c>
      <c r="O130" s="92">
        <f>O107+O129</f>
        <v>4161.3</v>
      </c>
    </row>
    <row r="131" spans="1:15" s="7" customFormat="1" ht="18" x14ac:dyDescent="0.35">
      <c r="A131" s="93"/>
      <c r="B131" s="6"/>
      <c r="F131" s="94"/>
    </row>
    <row r="132" spans="1:15" s="81" customFormat="1" ht="20.399999999999999" customHeight="1" thickBot="1" x14ac:dyDescent="0.4">
      <c r="A132" s="244" t="s">
        <v>16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</row>
    <row r="133" spans="1:15" s="7" customFormat="1" ht="83.4" customHeight="1" thickBot="1" x14ac:dyDescent="0.4">
      <c r="A133"/>
      <c r="B133"/>
      <c r="C133"/>
      <c r="D133"/>
      <c r="E133" s="227" t="s">
        <v>17</v>
      </c>
      <c r="F133" s="228"/>
      <c r="G133" s="228"/>
      <c r="H133" s="228"/>
      <c r="I133" s="228"/>
      <c r="J133" s="228"/>
      <c r="K133" s="228"/>
      <c r="L133" s="113"/>
      <c r="M133" s="114" t="s">
        <v>129</v>
      </c>
      <c r="N133" s="114" t="s">
        <v>130</v>
      </c>
      <c r="O133" s="115" t="s">
        <v>131</v>
      </c>
    </row>
    <row r="134" spans="1:15" s="7" customFormat="1" ht="18.600000000000001" customHeight="1" thickBot="1" x14ac:dyDescent="0.4">
      <c r="A134"/>
      <c r="B134"/>
      <c r="C134"/>
      <c r="D134"/>
      <c r="E134" s="229" t="s">
        <v>132</v>
      </c>
      <c r="F134" s="230"/>
      <c r="G134" s="230"/>
      <c r="H134" s="230"/>
      <c r="I134" s="230"/>
      <c r="J134" s="230"/>
      <c r="K134" s="230"/>
      <c r="L134" s="231"/>
      <c r="M134" s="116"/>
      <c r="N134" s="116"/>
      <c r="O134" s="116"/>
    </row>
    <row r="135" spans="1:15" s="7" customFormat="1" ht="30" customHeight="1" thickBot="1" x14ac:dyDescent="0.4">
      <c r="A135"/>
      <c r="B135"/>
      <c r="C135"/>
      <c r="D135"/>
      <c r="E135" s="232" t="s">
        <v>133</v>
      </c>
      <c r="F135" s="233"/>
      <c r="G135" s="233"/>
      <c r="H135" s="233"/>
      <c r="I135" s="233"/>
      <c r="J135" s="233"/>
      <c r="K135" s="233"/>
      <c r="L135" s="233"/>
      <c r="M135" s="125">
        <f>M136+M144+M145</f>
        <v>3955.0970000000002</v>
      </c>
      <c r="N135" s="125">
        <f>N136+N144+N145</f>
        <v>4427.2999999999993</v>
      </c>
      <c r="O135" s="125">
        <f t="shared" ref="O135" si="68">O136+O144+O145</f>
        <v>4161.2999999999993</v>
      </c>
    </row>
    <row r="136" spans="1:15" s="7" customFormat="1" ht="22.95" customHeight="1" thickBot="1" x14ac:dyDescent="0.4">
      <c r="A136"/>
      <c r="B136"/>
      <c r="C136"/>
      <c r="D136"/>
      <c r="E136" s="234" t="s">
        <v>134</v>
      </c>
      <c r="F136" s="235"/>
      <c r="G136" s="235"/>
      <c r="H136" s="235"/>
      <c r="I136" s="235"/>
      <c r="J136" s="235"/>
      <c r="K136" s="235"/>
      <c r="L136" s="236"/>
      <c r="M136" s="126">
        <f>SUM(M137:M143)</f>
        <v>3955.0970000000002</v>
      </c>
      <c r="N136" s="126">
        <f t="shared" ref="N136:O136" si="69">SUM(N137:N143)</f>
        <v>4427.2999999999993</v>
      </c>
      <c r="O136" s="126">
        <f t="shared" si="69"/>
        <v>4161.2999999999993</v>
      </c>
    </row>
    <row r="137" spans="1:15" s="7" customFormat="1" ht="18.600000000000001" customHeight="1" x14ac:dyDescent="0.4">
      <c r="A137"/>
      <c r="B137"/>
      <c r="C137"/>
      <c r="D137"/>
      <c r="E137" s="237" t="s">
        <v>135</v>
      </c>
      <c r="F137" s="238"/>
      <c r="G137" s="238"/>
      <c r="H137" s="238"/>
      <c r="I137" s="238"/>
      <c r="J137" s="238"/>
      <c r="K137" s="238"/>
      <c r="L137" s="239"/>
      <c r="M137" s="127"/>
      <c r="N137" s="127"/>
      <c r="O137" s="127"/>
    </row>
    <row r="138" spans="1:15" s="7" customFormat="1" ht="22.2" customHeight="1" x14ac:dyDescent="0.4">
      <c r="A138"/>
      <c r="B138"/>
      <c r="C138"/>
      <c r="D138"/>
      <c r="E138" s="214" t="s">
        <v>256</v>
      </c>
      <c r="F138" s="215"/>
      <c r="G138" s="215"/>
      <c r="H138" s="215"/>
      <c r="I138" s="215"/>
      <c r="J138" s="215"/>
      <c r="K138" s="215"/>
      <c r="L138" s="216"/>
      <c r="M138" s="127">
        <f xml:space="preserve"> SUMIF(L10:L125,"SML",M10:M125)</f>
        <v>0</v>
      </c>
      <c r="N138" s="127">
        <f xml:space="preserve"> SUMIF(L10:L125,"SML",N10:N125)</f>
        <v>0</v>
      </c>
      <c r="O138" s="127">
        <f xml:space="preserve"> SUMIF(L10:L125,"SML",O10:O125)</f>
        <v>0</v>
      </c>
    </row>
    <row r="139" spans="1:15" s="7" customFormat="1" ht="1.2" customHeight="1" x14ac:dyDescent="0.4">
      <c r="A139"/>
      <c r="B139"/>
      <c r="C139"/>
      <c r="D139"/>
      <c r="E139" s="214" t="s">
        <v>136</v>
      </c>
      <c r="F139" s="215"/>
      <c r="G139" s="215"/>
      <c r="H139" s="215"/>
      <c r="I139" s="215"/>
      <c r="J139" s="215"/>
      <c r="K139" s="215"/>
      <c r="L139" s="216"/>
      <c r="M139" s="127">
        <f xml:space="preserve"> SUMIF(L10:L125,"VSP",M10:M125)</f>
        <v>0</v>
      </c>
      <c r="N139" s="127">
        <f xml:space="preserve"> SUMIF(L10:L125,"VSP",N10:N125)</f>
        <v>0</v>
      </c>
      <c r="O139" s="127">
        <f xml:space="preserve"> SUMIF(L10:L125,"VSP",O10:O125)</f>
        <v>0</v>
      </c>
    </row>
    <row r="140" spans="1:15" s="7" customFormat="1" ht="25.2" customHeight="1" x14ac:dyDescent="0.4">
      <c r="A140"/>
      <c r="B140"/>
      <c r="C140"/>
      <c r="D140"/>
      <c r="E140" s="214" t="s">
        <v>255</v>
      </c>
      <c r="F140" s="215"/>
      <c r="G140" s="215"/>
      <c r="H140" s="215"/>
      <c r="I140" s="215"/>
      <c r="J140" s="215"/>
      <c r="K140" s="215"/>
      <c r="L140" s="216"/>
      <c r="M140" s="127">
        <f xml:space="preserve"> SUMIF(L13:L128,"SBB",M13:M128)</f>
        <v>2724.4</v>
      </c>
      <c r="N140" s="127">
        <f xml:space="preserve"> SUMIF(L13:L128,"SBB",N13:N128)</f>
        <v>3316.9999999999995</v>
      </c>
      <c r="O140" s="127">
        <f xml:space="preserve"> SUMIF(L13:L128,"SBB",O13:O128)</f>
        <v>3060.8999999999996</v>
      </c>
    </row>
    <row r="141" spans="1:15" s="7" customFormat="1" ht="19.2" customHeight="1" x14ac:dyDescent="0.4">
      <c r="A141"/>
      <c r="B141"/>
      <c r="C141"/>
      <c r="D141"/>
      <c r="E141" s="214" t="s">
        <v>137</v>
      </c>
      <c r="F141" s="215"/>
      <c r="G141" s="215"/>
      <c r="H141" s="215"/>
      <c r="I141" s="215"/>
      <c r="J141" s="215"/>
      <c r="K141" s="215"/>
      <c r="L141" s="216"/>
      <c r="M141" s="127">
        <f xml:space="preserve"> SUMIF(L10:L125,"VB",M10:M125)</f>
        <v>794.79700000000003</v>
      </c>
      <c r="N141" s="127">
        <f xml:space="preserve"> SUMIF(L10:L125,"VB",N10:N125)</f>
        <v>799.40000000000009</v>
      </c>
      <c r="O141" s="127">
        <f xml:space="preserve"> SUMIF(L10:L125,"VB",O10:O125)</f>
        <v>803.5</v>
      </c>
    </row>
    <row r="142" spans="1:15" s="7" customFormat="1" ht="19.2" customHeight="1" x14ac:dyDescent="0.4">
      <c r="A142"/>
      <c r="B142"/>
      <c r="C142"/>
      <c r="D142"/>
      <c r="E142" s="214" t="s">
        <v>138</v>
      </c>
      <c r="F142" s="215"/>
      <c r="G142" s="215"/>
      <c r="H142" s="215"/>
      <c r="I142" s="215"/>
      <c r="J142" s="215"/>
      <c r="K142" s="215"/>
      <c r="L142" s="216"/>
      <c r="M142" s="127">
        <f xml:space="preserve"> SUMIF(L10:L125,"SPP",M10:M125)</f>
        <v>429.3</v>
      </c>
      <c r="N142" s="127">
        <f xml:space="preserve"> SUMIF(L10:L125,"SPP",N10:N125)</f>
        <v>310.89999999999998</v>
      </c>
      <c r="O142" s="127">
        <f xml:space="preserve"> SUMIF(L10:L125,"SPP",O10:O125)</f>
        <v>296.89999999999998</v>
      </c>
    </row>
    <row r="143" spans="1:15" s="7" customFormat="1" ht="30" customHeight="1" x14ac:dyDescent="0.4">
      <c r="A143"/>
      <c r="B143"/>
      <c r="C143"/>
      <c r="D143"/>
      <c r="E143" s="214" t="s">
        <v>139</v>
      </c>
      <c r="F143" s="215"/>
      <c r="G143" s="215"/>
      <c r="H143" s="215"/>
      <c r="I143" s="215"/>
      <c r="J143" s="215"/>
      <c r="K143" s="215"/>
      <c r="L143" s="216"/>
      <c r="M143" s="127">
        <f xml:space="preserve"> SUMIF(L10:L125,"ESF",M10:M125)</f>
        <v>6.6</v>
      </c>
      <c r="N143" s="127">
        <f xml:space="preserve"> SUMIF(L10:L125,"ESF",N10:N125)</f>
        <v>0</v>
      </c>
      <c r="O143" s="127">
        <f xml:space="preserve"> SUMIF(L10:L125,"ESF",O10:O125)</f>
        <v>0</v>
      </c>
    </row>
    <row r="144" spans="1:15" ht="20.25" customHeight="1" x14ac:dyDescent="0.4">
      <c r="B144"/>
      <c r="E144" s="295" t="s">
        <v>140</v>
      </c>
      <c r="F144" s="296"/>
      <c r="G144" s="296"/>
      <c r="H144" s="296"/>
      <c r="I144" s="296"/>
      <c r="J144" s="296"/>
      <c r="K144" s="296"/>
      <c r="L144" s="297"/>
      <c r="M144" s="128">
        <f xml:space="preserve"> SUMIF(L10:L125,"SL",M10:M125)</f>
        <v>0</v>
      </c>
      <c r="N144" s="128">
        <f xml:space="preserve"> SUMIF(M10:M125,"SL",N10:N125)</f>
        <v>0</v>
      </c>
      <c r="O144" s="128">
        <f xml:space="preserve"> SUMIF(N10:N125,"SL",O10:O125)</f>
        <v>0</v>
      </c>
    </row>
    <row r="145" spans="5:15" ht="20.25" customHeight="1" thickBot="1" x14ac:dyDescent="0.45">
      <c r="E145" s="298" t="s">
        <v>141</v>
      </c>
      <c r="F145" s="299"/>
      <c r="G145" s="299"/>
      <c r="H145" s="299"/>
      <c r="I145" s="299"/>
      <c r="J145" s="299"/>
      <c r="K145" s="299"/>
      <c r="L145" s="300"/>
      <c r="M145" s="128">
        <f xml:space="preserve"> SUMIF(L10:L125,"SVA",M10:M125)</f>
        <v>0</v>
      </c>
      <c r="N145" s="128">
        <f xml:space="preserve"> SUMIF(L10:L125,"SVA",N10:N125)</f>
        <v>0</v>
      </c>
      <c r="O145" s="128">
        <f xml:space="preserve"> SUMIF(L10:L125,"SVA",O10:O125)</f>
        <v>0</v>
      </c>
    </row>
    <row r="146" spans="5:15" ht="20.25" customHeight="1" thickBot="1" x14ac:dyDescent="0.4">
      <c r="E146" s="232" t="s">
        <v>142</v>
      </c>
      <c r="F146" s="233"/>
      <c r="G146" s="233"/>
      <c r="H146" s="233"/>
      <c r="I146" s="233"/>
      <c r="J146" s="233"/>
      <c r="K146" s="233"/>
      <c r="L146" s="301"/>
      <c r="M146" s="125">
        <f>M147</f>
        <v>0</v>
      </c>
      <c r="N146" s="125">
        <f>N147</f>
        <v>0</v>
      </c>
      <c r="O146" s="125">
        <f>O147</f>
        <v>0</v>
      </c>
    </row>
    <row r="147" spans="5:15" ht="20.25" customHeight="1" thickBot="1" x14ac:dyDescent="0.45">
      <c r="E147" s="302" t="s">
        <v>143</v>
      </c>
      <c r="F147" s="303"/>
      <c r="G147" s="303"/>
      <c r="H147" s="303"/>
      <c r="I147" s="303"/>
      <c r="J147" s="303"/>
      <c r="K147" s="303"/>
      <c r="L147" s="304"/>
      <c r="M147" s="129">
        <f xml:space="preserve"> SUMIF(L10:L125, "KTF",M10:M125)</f>
        <v>0</v>
      </c>
      <c r="N147" s="129">
        <f xml:space="preserve"> SUMIF(L10:L125, "KTF",N10:N125)</f>
        <v>0</v>
      </c>
      <c r="O147" s="129">
        <f xml:space="preserve"> SUMIF(L10:L125, "KTF",O10:O125)</f>
        <v>0</v>
      </c>
    </row>
    <row r="148" spans="5:15" ht="20.25" customHeight="1" thickBot="1" x14ac:dyDescent="0.4">
      <c r="E148" s="305" t="s">
        <v>144</v>
      </c>
      <c r="F148" s="306"/>
      <c r="G148" s="306"/>
      <c r="H148" s="306"/>
      <c r="I148" s="306"/>
      <c r="J148" s="306"/>
      <c r="K148" s="306"/>
      <c r="L148" s="307"/>
      <c r="M148" s="130">
        <f>M146+M135</f>
        <v>3955.0970000000002</v>
      </c>
      <c r="N148" s="130">
        <f>N146+N135</f>
        <v>4427.2999999999993</v>
      </c>
      <c r="O148" s="130">
        <f>O146+O135</f>
        <v>4161.2999999999993</v>
      </c>
    </row>
    <row r="149" spans="5:15" ht="21" customHeight="1" x14ac:dyDescent="0.4">
      <c r="E149" s="237" t="s">
        <v>145</v>
      </c>
      <c r="F149" s="238"/>
      <c r="G149" s="238"/>
      <c r="H149" s="238"/>
      <c r="I149" s="238"/>
      <c r="J149" s="238"/>
      <c r="K149" s="238"/>
      <c r="L149" s="238"/>
      <c r="M149" s="131"/>
      <c r="N149" s="132"/>
      <c r="O149" s="132"/>
    </row>
    <row r="150" spans="5:15" ht="21" customHeight="1" thickBot="1" x14ac:dyDescent="0.45">
      <c r="E150" s="308" t="s">
        <v>146</v>
      </c>
      <c r="F150" s="309"/>
      <c r="G150" s="309"/>
      <c r="H150" s="309"/>
      <c r="I150" s="309"/>
      <c r="J150" s="309"/>
      <c r="K150" s="309"/>
      <c r="L150" s="309"/>
      <c r="M150" s="133"/>
      <c r="N150" s="134"/>
      <c r="O150" s="134"/>
    </row>
    <row r="151" spans="5:15" ht="21" customHeight="1" thickBot="1" x14ac:dyDescent="0.4">
      <c r="E151" s="310" t="s">
        <v>147</v>
      </c>
      <c r="F151" s="311"/>
      <c r="G151" s="311"/>
      <c r="H151" s="311"/>
      <c r="I151" s="311"/>
      <c r="J151" s="311"/>
      <c r="K151" s="311"/>
      <c r="L151" s="312"/>
      <c r="M151" s="135">
        <f>M148</f>
        <v>3955.0970000000002</v>
      </c>
      <c r="N151" s="135">
        <f>N148</f>
        <v>4427.2999999999993</v>
      </c>
      <c r="O151" s="135">
        <f>O148</f>
        <v>4161.2999999999993</v>
      </c>
    </row>
    <row r="152" spans="5:15" ht="21" customHeight="1" x14ac:dyDescent="0.3"/>
    <row r="153" spans="5:15" ht="20.25" customHeight="1" x14ac:dyDescent="0.3"/>
    <row r="154" spans="5:15" ht="21" customHeight="1" x14ac:dyDescent="0.3"/>
    <row r="155" spans="5:15" ht="21" customHeight="1" x14ac:dyDescent="0.3"/>
  </sheetData>
  <mergeCells count="233">
    <mergeCell ref="I99:L99"/>
    <mergeCell ref="M111:M112"/>
    <mergeCell ref="N111:N112"/>
    <mergeCell ref="I90:I91"/>
    <mergeCell ref="J90:J91"/>
    <mergeCell ref="K90:K91"/>
    <mergeCell ref="I92:I94"/>
    <mergeCell ref="J92:J94"/>
    <mergeCell ref="I96:I98"/>
    <mergeCell ref="J96:J98"/>
    <mergeCell ref="K96:K98"/>
    <mergeCell ref="K92:K94"/>
    <mergeCell ref="I30:I34"/>
    <mergeCell ref="J30:J34"/>
    <mergeCell ref="K30:K34"/>
    <mergeCell ref="H69:H84"/>
    <mergeCell ref="H45:H68"/>
    <mergeCell ref="H13:H44"/>
    <mergeCell ref="I95:L95"/>
    <mergeCell ref="J87:J89"/>
    <mergeCell ref="K87:K89"/>
    <mergeCell ref="J54:J57"/>
    <mergeCell ref="I79:I81"/>
    <mergeCell ref="K76:K78"/>
    <mergeCell ref="K47:K50"/>
    <mergeCell ref="I73:I75"/>
    <mergeCell ref="J73:J75"/>
    <mergeCell ref="K54:K57"/>
    <mergeCell ref="J51:J53"/>
    <mergeCell ref="I51:I53"/>
    <mergeCell ref="K51:K53"/>
    <mergeCell ref="I76:I78"/>
    <mergeCell ref="J76:J78"/>
    <mergeCell ref="I82:I83"/>
    <mergeCell ref="E143:L143"/>
    <mergeCell ref="E144:L144"/>
    <mergeCell ref="E145:L145"/>
    <mergeCell ref="E146:L146"/>
    <mergeCell ref="E147:L147"/>
    <mergeCell ref="E148:L148"/>
    <mergeCell ref="E149:L149"/>
    <mergeCell ref="E150:L150"/>
    <mergeCell ref="E151:L151"/>
    <mergeCell ref="C100:C104"/>
    <mergeCell ref="D100:D104"/>
    <mergeCell ref="E100:E104"/>
    <mergeCell ref="H100:H101"/>
    <mergeCell ref="I104:L104"/>
    <mergeCell ref="F100:G104"/>
    <mergeCell ref="H102:H104"/>
    <mergeCell ref="I100:I101"/>
    <mergeCell ref="J100:J101"/>
    <mergeCell ref="K100:K101"/>
    <mergeCell ref="I102:I103"/>
    <mergeCell ref="A111:A120"/>
    <mergeCell ref="A85:A95"/>
    <mergeCell ref="B85:B95"/>
    <mergeCell ref="C85:C95"/>
    <mergeCell ref="D85:D95"/>
    <mergeCell ref="E85:E95"/>
    <mergeCell ref="F85:G95"/>
    <mergeCell ref="H85:H86"/>
    <mergeCell ref="H87:H89"/>
    <mergeCell ref="H90:H91"/>
    <mergeCell ref="H92:H95"/>
    <mergeCell ref="A96:A99"/>
    <mergeCell ref="B96:B99"/>
    <mergeCell ref="C96:C99"/>
    <mergeCell ref="D96:D99"/>
    <mergeCell ref="E96:E99"/>
    <mergeCell ref="F96:G99"/>
    <mergeCell ref="H96:H99"/>
    <mergeCell ref="E105:L105"/>
    <mergeCell ref="A100:A104"/>
    <mergeCell ref="B100:B104"/>
    <mergeCell ref="I87:I89"/>
    <mergeCell ref="K85:K86"/>
    <mergeCell ref="J85:J86"/>
    <mergeCell ref="A7:A9"/>
    <mergeCell ref="K35:K40"/>
    <mergeCell ref="L35:L37"/>
    <mergeCell ref="N35:N37"/>
    <mergeCell ref="M7:M9"/>
    <mergeCell ref="I41:I43"/>
    <mergeCell ref="M35:M37"/>
    <mergeCell ref="O35:O37"/>
    <mergeCell ref="A69:A84"/>
    <mergeCell ref="B69:B84"/>
    <mergeCell ref="C69:C84"/>
    <mergeCell ref="D69:D84"/>
    <mergeCell ref="E69:E84"/>
    <mergeCell ref="I68:L68"/>
    <mergeCell ref="I84:L84"/>
    <mergeCell ref="F69:G84"/>
    <mergeCell ref="A45:A68"/>
    <mergeCell ref="B45:B68"/>
    <mergeCell ref="C45:C68"/>
    <mergeCell ref="D45:D68"/>
    <mergeCell ref="E45:E68"/>
    <mergeCell ref="F45:G68"/>
    <mergeCell ref="I47:I50"/>
    <mergeCell ref="J47:J50"/>
    <mergeCell ref="A121:A126"/>
    <mergeCell ref="B121:B126"/>
    <mergeCell ref="C121:C126"/>
    <mergeCell ref="D121:D126"/>
    <mergeCell ref="E121:E126"/>
    <mergeCell ref="O38:O39"/>
    <mergeCell ref="O79:O80"/>
    <mergeCell ref="O111:O112"/>
    <mergeCell ref="F12:O12"/>
    <mergeCell ref="F108:O108"/>
    <mergeCell ref="F109:O109"/>
    <mergeCell ref="F110:O110"/>
    <mergeCell ref="F111:G120"/>
    <mergeCell ref="H111:H115"/>
    <mergeCell ref="H116:H120"/>
    <mergeCell ref="D106:L106"/>
    <mergeCell ref="C107:L107"/>
    <mergeCell ref="L111:L112"/>
    <mergeCell ref="I111:I115"/>
    <mergeCell ref="J111:J115"/>
    <mergeCell ref="K111:K115"/>
    <mergeCell ref="I85:I86"/>
    <mergeCell ref="J102:J103"/>
    <mergeCell ref="K102:K103"/>
    <mergeCell ref="E139:L139"/>
    <mergeCell ref="E140:L140"/>
    <mergeCell ref="E141:L141"/>
    <mergeCell ref="E142:L142"/>
    <mergeCell ref="K121:K123"/>
    <mergeCell ref="I124:I125"/>
    <mergeCell ref="J124:J125"/>
    <mergeCell ref="K124:K125"/>
    <mergeCell ref="I121:I123"/>
    <mergeCell ref="J121:J123"/>
    <mergeCell ref="F121:G126"/>
    <mergeCell ref="H121:H123"/>
    <mergeCell ref="H124:H126"/>
    <mergeCell ref="E133:K133"/>
    <mergeCell ref="E134:L134"/>
    <mergeCell ref="E135:L135"/>
    <mergeCell ref="E136:L136"/>
    <mergeCell ref="E137:L137"/>
    <mergeCell ref="I126:L126"/>
    <mergeCell ref="E127:L127"/>
    <mergeCell ref="A132:O132"/>
    <mergeCell ref="D128:L128"/>
    <mergeCell ref="C129:L129"/>
    <mergeCell ref="B130:L130"/>
    <mergeCell ref="E138:L138"/>
    <mergeCell ref="I116:I117"/>
    <mergeCell ref="J116:J117"/>
    <mergeCell ref="K116:K117"/>
    <mergeCell ref="I120:L120"/>
    <mergeCell ref="B111:B120"/>
    <mergeCell ref="C111:C120"/>
    <mergeCell ref="D111:D120"/>
    <mergeCell ref="E111:E120"/>
    <mergeCell ref="I118:I119"/>
    <mergeCell ref="J118:J119"/>
    <mergeCell ref="K118:K119"/>
    <mergeCell ref="B7:B9"/>
    <mergeCell ref="C7:C9"/>
    <mergeCell ref="I21:I24"/>
    <mergeCell ref="J21:J24"/>
    <mergeCell ref="K21:K24"/>
    <mergeCell ref="D7:D9"/>
    <mergeCell ref="I13:I16"/>
    <mergeCell ref="J13:J16"/>
    <mergeCell ref="K13:K16"/>
    <mergeCell ref="I17:I20"/>
    <mergeCell ref="J17:J20"/>
    <mergeCell ref="F11:O11"/>
    <mergeCell ref="O7:O9"/>
    <mergeCell ref="C2:L2"/>
    <mergeCell ref="I7:I9"/>
    <mergeCell ref="J7:J9"/>
    <mergeCell ref="K7:K9"/>
    <mergeCell ref="L7:L9"/>
    <mergeCell ref="E7:E9"/>
    <mergeCell ref="F7:G9"/>
    <mergeCell ref="L38:L39"/>
    <mergeCell ref="I35:I40"/>
    <mergeCell ref="J35:J40"/>
    <mergeCell ref="A4:O4"/>
    <mergeCell ref="A5:O5"/>
    <mergeCell ref="A6:O6"/>
    <mergeCell ref="H7:H9"/>
    <mergeCell ref="A13:A44"/>
    <mergeCell ref="B13:B44"/>
    <mergeCell ref="C13:C44"/>
    <mergeCell ref="D13:D44"/>
    <mergeCell ref="E13:E44"/>
    <mergeCell ref="F13:G44"/>
    <mergeCell ref="I44:L44"/>
    <mergeCell ref="F10:O10"/>
    <mergeCell ref="J25:J29"/>
    <mergeCell ref="K25:K29"/>
    <mergeCell ref="N7:N9"/>
    <mergeCell ref="L79:L80"/>
    <mergeCell ref="K82:K83"/>
    <mergeCell ref="J41:J43"/>
    <mergeCell ref="K41:K43"/>
    <mergeCell ref="J45:J46"/>
    <mergeCell ref="K45:K46"/>
    <mergeCell ref="I69:I70"/>
    <mergeCell ref="J69:J70"/>
    <mergeCell ref="K69:K70"/>
    <mergeCell ref="I60:I63"/>
    <mergeCell ref="K64:K67"/>
    <mergeCell ref="K71:K72"/>
    <mergeCell ref="I45:I46"/>
    <mergeCell ref="K17:K20"/>
    <mergeCell ref="I25:I29"/>
    <mergeCell ref="J58:J59"/>
    <mergeCell ref="K58:K59"/>
    <mergeCell ref="J79:J81"/>
    <mergeCell ref="K79:K81"/>
    <mergeCell ref="M79:M80"/>
    <mergeCell ref="N79:N80"/>
    <mergeCell ref="M38:M39"/>
    <mergeCell ref="N38:N39"/>
    <mergeCell ref="J82:J83"/>
    <mergeCell ref="I71:I72"/>
    <mergeCell ref="J71:J72"/>
    <mergeCell ref="I58:I59"/>
    <mergeCell ref="J60:J63"/>
    <mergeCell ref="K60:K63"/>
    <mergeCell ref="I64:I67"/>
    <mergeCell ref="J64:J67"/>
    <mergeCell ref="I54:I57"/>
    <mergeCell ref="K73:K75"/>
  </mergeCells>
  <phoneticPr fontId="33" type="noConversion"/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8075B-E96A-4F92-96EE-081148C68C04}">
  <dimension ref="A1:F94"/>
  <sheetViews>
    <sheetView zoomScale="110" zoomScaleNormal="110" workbookViewId="0">
      <pane xSplit="6" ySplit="6" topLeftCell="G70" activePane="bottomRight" state="frozen"/>
      <selection pane="topRight" activeCell="G1" sqref="G1"/>
      <selection pane="bottomLeft" activeCell="A7" sqref="A7"/>
      <selection pane="bottomRight" activeCell="D54" sqref="D54"/>
    </sheetView>
  </sheetViews>
  <sheetFormatPr defaultRowHeight="14.4" x14ac:dyDescent="0.3"/>
  <cols>
    <col min="1" max="1" width="23.109375" customWidth="1"/>
    <col min="2" max="2" width="98.109375" customWidth="1"/>
    <col min="6" max="6" width="14.109375" customWidth="1"/>
  </cols>
  <sheetData>
    <row r="1" spans="1:6" s="118" customFormat="1" ht="29.25" customHeight="1" thickBot="1" x14ac:dyDescent="0.35">
      <c r="A1" s="317" t="s">
        <v>149</v>
      </c>
      <c r="B1" s="117" t="s">
        <v>150</v>
      </c>
      <c r="C1" s="319" t="s">
        <v>151</v>
      </c>
      <c r="D1" s="320"/>
      <c r="E1" s="321"/>
      <c r="F1" s="317" t="s">
        <v>152</v>
      </c>
    </row>
    <row r="2" spans="1:6" s="118" customFormat="1" ht="28.5" customHeight="1" thickBot="1" x14ac:dyDescent="0.35">
      <c r="A2" s="318"/>
      <c r="B2" s="119" t="s">
        <v>153</v>
      </c>
      <c r="C2" s="119">
        <v>2024</v>
      </c>
      <c r="D2" s="119">
        <v>2025</v>
      </c>
      <c r="E2" s="119">
        <v>2026</v>
      </c>
      <c r="F2" s="318"/>
    </row>
    <row r="3" spans="1:6" s="118" customFormat="1" x14ac:dyDescent="0.3">
      <c r="A3" s="120">
        <v>1</v>
      </c>
      <c r="B3" s="121">
        <v>2</v>
      </c>
      <c r="C3" s="121">
        <v>3</v>
      </c>
      <c r="D3" s="121">
        <v>4</v>
      </c>
      <c r="E3" s="121">
        <v>5</v>
      </c>
      <c r="F3" s="122">
        <v>6</v>
      </c>
    </row>
    <row r="4" spans="1:6" s="118" customFormat="1" ht="15.75" customHeight="1" x14ac:dyDescent="0.3">
      <c r="A4" s="322" t="s">
        <v>171</v>
      </c>
      <c r="B4" s="322"/>
      <c r="C4" s="322"/>
      <c r="D4" s="322"/>
      <c r="E4" s="322"/>
      <c r="F4" s="322"/>
    </row>
    <row r="5" spans="1:6" s="118" customFormat="1" ht="22.8" customHeight="1" x14ac:dyDescent="0.3">
      <c r="A5" s="123" t="s">
        <v>155</v>
      </c>
      <c r="B5" s="123" t="s">
        <v>156</v>
      </c>
      <c r="C5" s="123">
        <v>93</v>
      </c>
      <c r="D5" s="123">
        <v>94</v>
      </c>
      <c r="E5" s="123">
        <v>95</v>
      </c>
      <c r="F5" s="123" t="s">
        <v>242</v>
      </c>
    </row>
    <row r="6" spans="1:6" s="118" customFormat="1" ht="21" customHeight="1" x14ac:dyDescent="0.3">
      <c r="A6" s="123" t="s">
        <v>154</v>
      </c>
      <c r="B6" s="123" t="s">
        <v>157</v>
      </c>
      <c r="C6" s="123">
        <v>61.7</v>
      </c>
      <c r="D6" s="123">
        <v>70</v>
      </c>
      <c r="E6" s="123">
        <v>75</v>
      </c>
      <c r="F6" s="123" t="s">
        <v>242</v>
      </c>
    </row>
    <row r="7" spans="1:6" s="118" customFormat="1" ht="17.399999999999999" customHeight="1" x14ac:dyDescent="0.3">
      <c r="A7" s="123" t="s">
        <v>158</v>
      </c>
      <c r="B7" s="123" t="s">
        <v>159</v>
      </c>
      <c r="C7" s="123">
        <v>16</v>
      </c>
      <c r="D7" s="123">
        <v>16</v>
      </c>
      <c r="E7" s="123">
        <v>16</v>
      </c>
      <c r="F7" s="123" t="s">
        <v>242</v>
      </c>
    </row>
    <row r="8" spans="1:6" s="118" customFormat="1" ht="17.399999999999999" customHeight="1" x14ac:dyDescent="0.3">
      <c r="A8" s="123" t="s">
        <v>160</v>
      </c>
      <c r="B8" s="123" t="s">
        <v>161</v>
      </c>
      <c r="C8" s="136" t="s">
        <v>258</v>
      </c>
      <c r="D8" s="137" t="s">
        <v>258</v>
      </c>
      <c r="E8" s="137">
        <v>85</v>
      </c>
      <c r="F8" s="123" t="s">
        <v>242</v>
      </c>
    </row>
    <row r="9" spans="1:6" s="118" customFormat="1" ht="21.6" customHeight="1" x14ac:dyDescent="0.3">
      <c r="A9" s="123" t="s">
        <v>163</v>
      </c>
      <c r="B9" s="123" t="s">
        <v>162</v>
      </c>
      <c r="C9" s="123">
        <v>43.5</v>
      </c>
      <c r="D9" s="123">
        <v>45</v>
      </c>
      <c r="E9" s="123">
        <v>50</v>
      </c>
      <c r="F9" s="123" t="s">
        <v>242</v>
      </c>
    </row>
    <row r="10" spans="1:6" s="118" customFormat="1" ht="14.25" customHeight="1" x14ac:dyDescent="0.3">
      <c r="A10" s="326" t="s">
        <v>172</v>
      </c>
      <c r="B10" s="326"/>
      <c r="C10" s="326"/>
      <c r="D10" s="326"/>
      <c r="E10" s="326"/>
      <c r="F10" s="326"/>
    </row>
    <row r="11" spans="1:6" s="118" customFormat="1" ht="15.75" customHeight="1" x14ac:dyDescent="0.3">
      <c r="A11" s="326" t="s">
        <v>173</v>
      </c>
      <c r="B11" s="326"/>
      <c r="C11" s="326"/>
      <c r="D11" s="326"/>
      <c r="E11" s="326"/>
      <c r="F11" s="326"/>
    </row>
    <row r="12" spans="1:6" s="118" customFormat="1" x14ac:dyDescent="0.3">
      <c r="A12" s="123" t="s">
        <v>174</v>
      </c>
      <c r="B12" s="123" t="s">
        <v>267</v>
      </c>
      <c r="C12" s="123">
        <v>0</v>
      </c>
      <c r="D12" s="123">
        <v>5</v>
      </c>
      <c r="E12" s="123">
        <v>7</v>
      </c>
      <c r="F12" s="123" t="s">
        <v>116</v>
      </c>
    </row>
    <row r="13" spans="1:6" s="118" customFormat="1" x14ac:dyDescent="0.3">
      <c r="A13" s="123" t="s">
        <v>175</v>
      </c>
      <c r="B13" s="123" t="s">
        <v>266</v>
      </c>
      <c r="C13" s="123">
        <v>0</v>
      </c>
      <c r="D13" s="123">
        <v>3</v>
      </c>
      <c r="E13" s="123">
        <v>3</v>
      </c>
      <c r="F13" s="123" t="s">
        <v>116</v>
      </c>
    </row>
    <row r="14" spans="1:6" s="118" customFormat="1" x14ac:dyDescent="0.3">
      <c r="A14" s="123" t="s">
        <v>176</v>
      </c>
      <c r="B14" s="123" t="s">
        <v>271</v>
      </c>
      <c r="C14" s="123">
        <v>0</v>
      </c>
      <c r="D14" s="123">
        <v>5</v>
      </c>
      <c r="E14" s="123">
        <v>5</v>
      </c>
      <c r="F14" s="123" t="s">
        <v>116</v>
      </c>
    </row>
    <row r="15" spans="1:6" s="118" customFormat="1" ht="15" customHeight="1" x14ac:dyDescent="0.3">
      <c r="A15" s="326" t="s">
        <v>177</v>
      </c>
      <c r="B15" s="326"/>
      <c r="C15" s="326"/>
      <c r="D15" s="326"/>
      <c r="E15" s="326"/>
      <c r="F15" s="326"/>
    </row>
    <row r="16" spans="1:6" s="118" customFormat="1" x14ac:dyDescent="0.3">
      <c r="A16" s="123" t="s">
        <v>178</v>
      </c>
      <c r="B16" s="123" t="s">
        <v>267</v>
      </c>
      <c r="C16" s="123">
        <v>0</v>
      </c>
      <c r="D16" s="123">
        <v>4</v>
      </c>
      <c r="E16" s="123">
        <v>2</v>
      </c>
      <c r="F16" s="123" t="s">
        <v>116</v>
      </c>
    </row>
    <row r="17" spans="1:6" s="118" customFormat="1" x14ac:dyDescent="0.3">
      <c r="A17" s="123" t="s">
        <v>179</v>
      </c>
      <c r="B17" s="123" t="s">
        <v>266</v>
      </c>
      <c r="C17" s="123">
        <v>0</v>
      </c>
      <c r="D17" s="123">
        <v>6</v>
      </c>
      <c r="E17" s="123">
        <v>4</v>
      </c>
      <c r="F17" s="123" t="s">
        <v>116</v>
      </c>
    </row>
    <row r="18" spans="1:6" hidden="1" x14ac:dyDescent="0.3">
      <c r="A18" s="123"/>
      <c r="B18" s="124"/>
      <c r="C18" s="124"/>
      <c r="D18" s="124"/>
      <c r="E18" s="124"/>
      <c r="F18" s="123"/>
    </row>
    <row r="19" spans="1:6" x14ac:dyDescent="0.3">
      <c r="A19" s="323" t="s">
        <v>180</v>
      </c>
      <c r="B19" s="324"/>
      <c r="C19" s="324"/>
      <c r="D19" s="324"/>
      <c r="E19" s="324"/>
      <c r="F19" s="325"/>
    </row>
    <row r="20" spans="1:6" ht="18.600000000000001" customHeight="1" x14ac:dyDescent="0.3">
      <c r="A20" s="123" t="s">
        <v>181</v>
      </c>
      <c r="B20" s="124" t="s">
        <v>47</v>
      </c>
      <c r="C20" s="124">
        <v>0</v>
      </c>
      <c r="D20" s="124">
        <v>1</v>
      </c>
      <c r="E20" s="124">
        <v>0</v>
      </c>
      <c r="F20" s="124" t="s">
        <v>116</v>
      </c>
    </row>
    <row r="21" spans="1:6" ht="18" hidden="1" customHeight="1" x14ac:dyDescent="0.3">
      <c r="A21" s="123"/>
      <c r="B21" s="124"/>
      <c r="C21" s="124"/>
      <c r="D21" s="124"/>
      <c r="E21" s="124"/>
      <c r="F21" s="124"/>
    </row>
    <row r="22" spans="1:6" x14ac:dyDescent="0.3">
      <c r="A22" s="323" t="s">
        <v>182</v>
      </c>
      <c r="B22" s="324"/>
      <c r="C22" s="324"/>
      <c r="D22" s="324"/>
      <c r="E22" s="324"/>
      <c r="F22" s="325"/>
    </row>
    <row r="23" spans="1:6" x14ac:dyDescent="0.3">
      <c r="A23" s="124" t="s">
        <v>183</v>
      </c>
      <c r="B23" s="124" t="s">
        <v>48</v>
      </c>
      <c r="C23" s="124">
        <v>136</v>
      </c>
      <c r="D23" s="124">
        <v>150</v>
      </c>
      <c r="E23" s="124">
        <v>155</v>
      </c>
      <c r="F23" s="124" t="s">
        <v>116</v>
      </c>
    </row>
    <row r="24" spans="1:6" x14ac:dyDescent="0.3">
      <c r="A24" s="124" t="s">
        <v>184</v>
      </c>
      <c r="B24" s="124" t="s">
        <v>259</v>
      </c>
      <c r="C24" s="124">
        <v>18</v>
      </c>
      <c r="D24" s="124">
        <v>18</v>
      </c>
      <c r="E24" s="124">
        <v>19</v>
      </c>
      <c r="F24" s="124" t="s">
        <v>116</v>
      </c>
    </row>
    <row r="25" spans="1:6" x14ac:dyDescent="0.3">
      <c r="A25" s="124" t="s">
        <v>185</v>
      </c>
      <c r="B25" s="124" t="s">
        <v>49</v>
      </c>
      <c r="C25" s="124">
        <v>80</v>
      </c>
      <c r="D25" s="124">
        <v>80</v>
      </c>
      <c r="E25" s="124">
        <v>80</v>
      </c>
      <c r="F25" s="124" t="s">
        <v>116</v>
      </c>
    </row>
    <row r="26" spans="1:6" x14ac:dyDescent="0.3">
      <c r="A26" s="124" t="s">
        <v>186</v>
      </c>
      <c r="B26" s="124" t="s">
        <v>269</v>
      </c>
      <c r="C26" s="124">
        <v>50</v>
      </c>
      <c r="D26" s="124">
        <v>50</v>
      </c>
      <c r="E26" s="124">
        <v>50</v>
      </c>
      <c r="F26" s="124" t="s">
        <v>116</v>
      </c>
    </row>
    <row r="27" spans="1:6" x14ac:dyDescent="0.3">
      <c r="A27" s="124" t="s">
        <v>187</v>
      </c>
      <c r="B27" s="124" t="s">
        <v>62</v>
      </c>
      <c r="C27" s="124">
        <v>8.51</v>
      </c>
      <c r="D27" s="124">
        <v>8.51</v>
      </c>
      <c r="E27" s="124">
        <v>8.51</v>
      </c>
      <c r="F27" s="124" t="s">
        <v>116</v>
      </c>
    </row>
    <row r="28" spans="1:6" x14ac:dyDescent="0.3">
      <c r="A28" s="323" t="s">
        <v>188</v>
      </c>
      <c r="B28" s="324"/>
      <c r="C28" s="324"/>
      <c r="D28" s="324"/>
      <c r="E28" s="324"/>
      <c r="F28" s="325"/>
    </row>
    <row r="29" spans="1:6" x14ac:dyDescent="0.3">
      <c r="A29" s="124" t="s">
        <v>189</v>
      </c>
      <c r="B29" s="124" t="s">
        <v>259</v>
      </c>
      <c r="C29" s="124">
        <v>55</v>
      </c>
      <c r="D29" s="124">
        <v>60</v>
      </c>
      <c r="E29" s="124">
        <v>65</v>
      </c>
      <c r="F29" s="124" t="s">
        <v>116</v>
      </c>
    </row>
    <row r="30" spans="1:6" x14ac:dyDescent="0.3">
      <c r="A30" s="124" t="s">
        <v>190</v>
      </c>
      <c r="B30" s="124" t="s">
        <v>49</v>
      </c>
      <c r="C30" s="124">
        <v>80</v>
      </c>
      <c r="D30" s="124">
        <v>80</v>
      </c>
      <c r="E30" s="124">
        <v>80</v>
      </c>
      <c r="F30" s="124" t="s">
        <v>116</v>
      </c>
    </row>
    <row r="31" spans="1:6" ht="28.2" x14ac:dyDescent="0.3">
      <c r="A31" s="124" t="s">
        <v>191</v>
      </c>
      <c r="B31" s="124" t="s">
        <v>268</v>
      </c>
      <c r="C31" s="124">
        <v>24.2</v>
      </c>
      <c r="D31" s="124">
        <v>24.2</v>
      </c>
      <c r="E31" s="124">
        <v>24.2</v>
      </c>
      <c r="F31" s="124" t="s">
        <v>116</v>
      </c>
    </row>
    <row r="32" spans="1:6" hidden="1" x14ac:dyDescent="0.3">
      <c r="A32" s="323"/>
      <c r="B32" s="324"/>
      <c r="C32" s="324"/>
      <c r="D32" s="324"/>
      <c r="E32" s="324"/>
      <c r="F32" s="325"/>
    </row>
    <row r="33" spans="1:6" ht="17.399999999999999" hidden="1" customHeight="1" x14ac:dyDescent="0.3">
      <c r="A33" s="124"/>
      <c r="B33" s="124"/>
      <c r="C33" s="124"/>
      <c r="D33" s="124"/>
      <c r="E33" s="124"/>
      <c r="F33" s="124"/>
    </row>
    <row r="34" spans="1:6" ht="15" hidden="1" customHeight="1" x14ac:dyDescent="0.3">
      <c r="A34" s="124"/>
      <c r="B34" s="124"/>
      <c r="C34" s="124"/>
      <c r="D34" s="124"/>
      <c r="E34" s="124"/>
      <c r="F34" s="124"/>
    </row>
    <row r="35" spans="1:6" ht="15.6" customHeight="1" x14ac:dyDescent="0.3">
      <c r="A35" s="323" t="s">
        <v>192</v>
      </c>
      <c r="B35" s="324"/>
      <c r="C35" s="324"/>
      <c r="D35" s="324"/>
      <c r="E35" s="324"/>
      <c r="F35" s="325"/>
    </row>
    <row r="36" spans="1:6" x14ac:dyDescent="0.3">
      <c r="A36" s="124" t="s">
        <v>262</v>
      </c>
      <c r="B36" s="124" t="s">
        <v>261</v>
      </c>
      <c r="C36" s="124">
        <v>136</v>
      </c>
      <c r="D36" s="124">
        <v>0</v>
      </c>
      <c r="E36" s="124">
        <v>0</v>
      </c>
      <c r="F36" s="124" t="s">
        <v>116</v>
      </c>
    </row>
    <row r="37" spans="1:6" x14ac:dyDescent="0.3">
      <c r="A37" s="124" t="s">
        <v>263</v>
      </c>
      <c r="B37" s="124" t="s">
        <v>260</v>
      </c>
      <c r="C37" s="124">
        <v>1</v>
      </c>
      <c r="D37" s="124">
        <v>0</v>
      </c>
      <c r="E37" s="124">
        <v>0</v>
      </c>
      <c r="F37" s="124" t="s">
        <v>116</v>
      </c>
    </row>
    <row r="38" spans="1:6" x14ac:dyDescent="0.3">
      <c r="A38" s="124" t="s">
        <v>264</v>
      </c>
      <c r="B38" s="124" t="s">
        <v>265</v>
      </c>
      <c r="C38" s="124">
        <v>1</v>
      </c>
      <c r="D38" s="124">
        <v>0</v>
      </c>
      <c r="E38" s="124">
        <v>0</v>
      </c>
      <c r="F38" s="124" t="s">
        <v>116</v>
      </c>
    </row>
    <row r="39" spans="1:6" x14ac:dyDescent="0.3">
      <c r="A39" s="323" t="s">
        <v>193</v>
      </c>
      <c r="B39" s="324"/>
      <c r="C39" s="324"/>
      <c r="D39" s="324"/>
      <c r="E39" s="324"/>
      <c r="F39" s="325"/>
    </row>
    <row r="40" spans="1:6" ht="18.75" customHeight="1" x14ac:dyDescent="0.3">
      <c r="A40" s="124" t="s">
        <v>194</v>
      </c>
      <c r="B40" s="124" t="s">
        <v>270</v>
      </c>
      <c r="C40" s="124">
        <v>0</v>
      </c>
      <c r="D40" s="124">
        <v>0</v>
      </c>
      <c r="E40" s="124">
        <v>0</v>
      </c>
      <c r="F40" s="124" t="s">
        <v>118</v>
      </c>
    </row>
    <row r="41" spans="1:6" x14ac:dyDescent="0.3">
      <c r="A41" s="323" t="s">
        <v>195</v>
      </c>
      <c r="B41" s="324"/>
      <c r="C41" s="324"/>
      <c r="D41" s="324"/>
      <c r="E41" s="324"/>
      <c r="F41" s="325"/>
    </row>
    <row r="42" spans="1:6" ht="17.25" customHeight="1" x14ac:dyDescent="0.3">
      <c r="A42" s="124" t="s">
        <v>196</v>
      </c>
      <c r="B42" s="124" t="s">
        <v>50</v>
      </c>
      <c r="C42" s="124">
        <v>100</v>
      </c>
      <c r="D42" s="124">
        <v>115</v>
      </c>
      <c r="E42" s="124">
        <v>120</v>
      </c>
      <c r="F42" s="124" t="s">
        <v>118</v>
      </c>
    </row>
    <row r="43" spans="1:6" ht="13.8" customHeight="1" x14ac:dyDescent="0.3">
      <c r="A43" s="124" t="s">
        <v>197</v>
      </c>
      <c r="B43" s="124" t="s">
        <v>49</v>
      </c>
      <c r="C43" s="124">
        <v>80</v>
      </c>
      <c r="D43" s="124">
        <v>80</v>
      </c>
      <c r="E43" s="124">
        <v>80</v>
      </c>
      <c r="F43" s="124" t="s">
        <v>118</v>
      </c>
    </row>
    <row r="44" spans="1:6" hidden="1" x14ac:dyDescent="0.3">
      <c r="A44" s="323"/>
      <c r="B44" s="324"/>
      <c r="C44" s="324"/>
      <c r="D44" s="324"/>
      <c r="E44" s="324"/>
      <c r="F44" s="325"/>
    </row>
    <row r="45" spans="1:6" hidden="1" x14ac:dyDescent="0.3">
      <c r="A45" s="124"/>
      <c r="B45" s="124"/>
      <c r="C45" s="124"/>
      <c r="D45" s="124"/>
      <c r="E45" s="124"/>
      <c r="F45" s="124"/>
    </row>
    <row r="46" spans="1:6" x14ac:dyDescent="0.3">
      <c r="A46" s="323" t="s">
        <v>198</v>
      </c>
      <c r="B46" s="324"/>
      <c r="C46" s="324"/>
      <c r="D46" s="324"/>
      <c r="E46" s="324"/>
      <c r="F46" s="325"/>
    </row>
    <row r="47" spans="1:6" x14ac:dyDescent="0.3">
      <c r="A47" s="124" t="s">
        <v>199</v>
      </c>
      <c r="B47" s="124" t="s">
        <v>50</v>
      </c>
      <c r="C47" s="124">
        <v>65</v>
      </c>
      <c r="D47" s="124">
        <v>70</v>
      </c>
      <c r="E47" s="124">
        <v>75</v>
      </c>
      <c r="F47" s="124" t="s">
        <v>118</v>
      </c>
    </row>
    <row r="48" spans="1:6" ht="14.4" customHeight="1" x14ac:dyDescent="0.3">
      <c r="A48" s="124" t="s">
        <v>200</v>
      </c>
      <c r="B48" s="124" t="s">
        <v>164</v>
      </c>
      <c r="C48" s="124">
        <v>80</v>
      </c>
      <c r="D48" s="124">
        <v>80</v>
      </c>
      <c r="E48" s="124">
        <v>80</v>
      </c>
      <c r="F48" s="124" t="s">
        <v>118</v>
      </c>
    </row>
    <row r="49" spans="1:6" x14ac:dyDescent="0.3">
      <c r="A49" s="323" t="s">
        <v>201</v>
      </c>
      <c r="B49" s="324"/>
      <c r="C49" s="324"/>
      <c r="D49" s="324"/>
      <c r="E49" s="324"/>
      <c r="F49" s="325"/>
    </row>
    <row r="50" spans="1:6" x14ac:dyDescent="0.3">
      <c r="A50" s="124" t="s">
        <v>202</v>
      </c>
      <c r="B50" s="124" t="s">
        <v>51</v>
      </c>
      <c r="C50" s="124">
        <v>75</v>
      </c>
      <c r="D50" s="124">
        <v>80</v>
      </c>
      <c r="E50" s="124">
        <v>85</v>
      </c>
      <c r="F50" s="124" t="s">
        <v>118</v>
      </c>
    </row>
    <row r="51" spans="1:6" x14ac:dyDescent="0.3">
      <c r="A51" s="323" t="s">
        <v>203</v>
      </c>
      <c r="B51" s="324"/>
      <c r="C51" s="324"/>
      <c r="D51" s="324"/>
      <c r="E51" s="324"/>
      <c r="F51" s="325"/>
    </row>
    <row r="52" spans="1:6" x14ac:dyDescent="0.3">
      <c r="A52" s="124" t="s">
        <v>204</v>
      </c>
      <c r="B52" s="124" t="s">
        <v>14</v>
      </c>
      <c r="C52" s="124">
        <v>1</v>
      </c>
      <c r="D52" s="124">
        <v>2</v>
      </c>
      <c r="E52" s="124">
        <v>3</v>
      </c>
      <c r="F52" s="124" t="s">
        <v>118</v>
      </c>
    </row>
    <row r="53" spans="1:6" ht="15" customHeight="1" x14ac:dyDescent="0.3">
      <c r="A53" s="323" t="s">
        <v>205</v>
      </c>
      <c r="B53" s="324"/>
      <c r="C53" s="324"/>
      <c r="D53" s="324"/>
      <c r="E53" s="324"/>
      <c r="F53" s="325"/>
    </row>
    <row r="54" spans="1:6" ht="16.8" customHeight="1" x14ac:dyDescent="0.3">
      <c r="A54" s="124" t="s">
        <v>206</v>
      </c>
      <c r="B54" s="124" t="s">
        <v>64</v>
      </c>
      <c r="C54" s="124">
        <v>0</v>
      </c>
      <c r="D54" s="124">
        <v>2</v>
      </c>
      <c r="E54" s="124">
        <v>0</v>
      </c>
      <c r="F54" s="124" t="s">
        <v>118</v>
      </c>
    </row>
    <row r="55" spans="1:6" x14ac:dyDescent="0.3">
      <c r="A55" s="323" t="s">
        <v>207</v>
      </c>
      <c r="B55" s="324"/>
      <c r="C55" s="324"/>
      <c r="D55" s="324"/>
      <c r="E55" s="324"/>
      <c r="F55" s="325"/>
    </row>
    <row r="56" spans="1:6" x14ac:dyDescent="0.3">
      <c r="A56" s="124" t="s">
        <v>208</v>
      </c>
      <c r="B56" s="124" t="s">
        <v>13</v>
      </c>
      <c r="C56" s="124">
        <v>4</v>
      </c>
      <c r="D56" s="124">
        <v>4</v>
      </c>
      <c r="E56" s="124">
        <v>4</v>
      </c>
      <c r="F56" s="124" t="s">
        <v>243</v>
      </c>
    </row>
    <row r="57" spans="1:6" x14ac:dyDescent="0.3">
      <c r="A57" s="323" t="s">
        <v>209</v>
      </c>
      <c r="B57" s="324"/>
      <c r="C57" s="324"/>
      <c r="D57" s="324"/>
      <c r="E57" s="324"/>
      <c r="F57" s="325"/>
    </row>
    <row r="58" spans="1:6" ht="15" customHeight="1" x14ac:dyDescent="0.3">
      <c r="A58" s="124" t="s">
        <v>210</v>
      </c>
      <c r="B58" s="124" t="s">
        <v>56</v>
      </c>
      <c r="C58" s="124">
        <v>1</v>
      </c>
      <c r="D58" s="124">
        <v>0</v>
      </c>
      <c r="E58" s="124">
        <v>0</v>
      </c>
      <c r="F58" s="124" t="s">
        <v>243</v>
      </c>
    </row>
    <row r="59" spans="1:6" x14ac:dyDescent="0.3">
      <c r="A59" s="323" t="s">
        <v>211</v>
      </c>
      <c r="B59" s="324"/>
      <c r="C59" s="324"/>
      <c r="D59" s="324"/>
      <c r="E59" s="324"/>
      <c r="F59" s="325"/>
    </row>
    <row r="60" spans="1:6" ht="15" customHeight="1" x14ac:dyDescent="0.3">
      <c r="A60" s="124" t="s">
        <v>212</v>
      </c>
      <c r="B60" s="124" t="s">
        <v>18</v>
      </c>
      <c r="C60" s="124">
        <v>25</v>
      </c>
      <c r="D60" s="124">
        <v>25</v>
      </c>
      <c r="E60" s="124">
        <v>25</v>
      </c>
      <c r="F60" s="124" t="s">
        <v>243</v>
      </c>
    </row>
    <row r="61" spans="1:6" x14ac:dyDescent="0.3">
      <c r="A61" s="323" t="s">
        <v>213</v>
      </c>
      <c r="B61" s="324"/>
      <c r="C61" s="324"/>
      <c r="D61" s="324"/>
      <c r="E61" s="324"/>
      <c r="F61" s="325"/>
    </row>
    <row r="62" spans="1:6" ht="17.399999999999999" customHeight="1" x14ac:dyDescent="0.3">
      <c r="A62" s="124" t="s">
        <v>214</v>
      </c>
      <c r="B62" s="124" t="s">
        <v>32</v>
      </c>
      <c r="C62" s="124">
        <v>1</v>
      </c>
      <c r="D62" s="124">
        <v>1</v>
      </c>
      <c r="E62" s="124">
        <v>1</v>
      </c>
      <c r="F62" s="124" t="s">
        <v>243</v>
      </c>
    </row>
    <row r="63" spans="1:6" x14ac:dyDescent="0.3">
      <c r="A63" s="323" t="s">
        <v>215</v>
      </c>
      <c r="B63" s="324"/>
      <c r="C63" s="324"/>
      <c r="D63" s="324"/>
      <c r="E63" s="324"/>
      <c r="F63" s="325"/>
    </row>
    <row r="64" spans="1:6" x14ac:dyDescent="0.3">
      <c r="A64" s="124" t="s">
        <v>216</v>
      </c>
      <c r="B64" s="124" t="s">
        <v>34</v>
      </c>
      <c r="C64" s="124">
        <v>1</v>
      </c>
      <c r="D64" s="124">
        <v>1</v>
      </c>
      <c r="E64" s="124">
        <v>1</v>
      </c>
      <c r="F64" s="124" t="s">
        <v>243</v>
      </c>
    </row>
    <row r="65" spans="1:6" ht="19.2" customHeight="1" x14ac:dyDescent="0.3">
      <c r="A65" s="323" t="s">
        <v>217</v>
      </c>
      <c r="B65" s="324"/>
      <c r="C65" s="324"/>
      <c r="D65" s="324"/>
      <c r="E65" s="324"/>
      <c r="F65" s="325"/>
    </row>
    <row r="66" spans="1:6" ht="32.4" customHeight="1" x14ac:dyDescent="0.3">
      <c r="A66" s="124" t="s">
        <v>218</v>
      </c>
      <c r="B66" s="124" t="s">
        <v>61</v>
      </c>
      <c r="C66" s="124">
        <v>15</v>
      </c>
      <c r="D66" s="124">
        <v>15</v>
      </c>
      <c r="E66" s="124">
        <v>15</v>
      </c>
      <c r="F66" s="124" t="s">
        <v>243</v>
      </c>
    </row>
    <row r="67" spans="1:6" x14ac:dyDescent="0.3">
      <c r="A67" s="323" t="s">
        <v>219</v>
      </c>
      <c r="B67" s="324"/>
      <c r="C67" s="324"/>
      <c r="D67" s="324"/>
      <c r="E67" s="324"/>
      <c r="F67" s="325"/>
    </row>
    <row r="68" spans="1:6" x14ac:dyDescent="0.3">
      <c r="A68" s="124" t="s">
        <v>220</v>
      </c>
      <c r="B68" s="124" t="s">
        <v>12</v>
      </c>
      <c r="C68" s="124">
        <v>1</v>
      </c>
      <c r="D68" s="124">
        <v>1</v>
      </c>
      <c r="E68" s="124">
        <v>1</v>
      </c>
      <c r="F68" s="124" t="s">
        <v>244</v>
      </c>
    </row>
    <row r="69" spans="1:6" ht="18.600000000000001" customHeight="1" x14ac:dyDescent="0.3">
      <c r="A69" s="323" t="s">
        <v>221</v>
      </c>
      <c r="B69" s="324"/>
      <c r="C69" s="324"/>
      <c r="D69" s="324"/>
      <c r="E69" s="324"/>
      <c r="F69" s="325"/>
    </row>
    <row r="70" spans="1:6" ht="15" customHeight="1" x14ac:dyDescent="0.3">
      <c r="A70" s="124" t="s">
        <v>222</v>
      </c>
      <c r="B70" s="124" t="s">
        <v>45</v>
      </c>
      <c r="C70" s="124">
        <v>2</v>
      </c>
      <c r="D70" s="124">
        <v>2</v>
      </c>
      <c r="E70" s="124">
        <v>2</v>
      </c>
      <c r="F70" s="124" t="s">
        <v>244</v>
      </c>
    </row>
    <row r="71" spans="1:6" ht="13.8" customHeight="1" x14ac:dyDescent="0.3">
      <c r="A71" s="124" t="s">
        <v>223</v>
      </c>
      <c r="B71" s="124" t="s">
        <v>165</v>
      </c>
      <c r="C71" s="124">
        <v>30</v>
      </c>
      <c r="D71" s="124">
        <v>30</v>
      </c>
      <c r="E71" s="124">
        <v>30</v>
      </c>
      <c r="F71" s="124" t="s">
        <v>244</v>
      </c>
    </row>
    <row r="72" spans="1:6" ht="16.2" customHeight="1" x14ac:dyDescent="0.3">
      <c r="A72" s="323" t="s">
        <v>224</v>
      </c>
      <c r="B72" s="324"/>
      <c r="C72" s="324"/>
      <c r="D72" s="324"/>
      <c r="E72" s="324"/>
      <c r="F72" s="325"/>
    </row>
    <row r="73" spans="1:6" ht="15.6" customHeight="1" x14ac:dyDescent="0.3">
      <c r="A73" s="124" t="s">
        <v>225</v>
      </c>
      <c r="B73" s="124" t="s">
        <v>19</v>
      </c>
      <c r="C73" s="124">
        <v>3</v>
      </c>
      <c r="D73" s="124">
        <v>3</v>
      </c>
      <c r="E73" s="124">
        <v>3</v>
      </c>
      <c r="F73" s="124" t="s">
        <v>244</v>
      </c>
    </row>
    <row r="74" spans="1:6" ht="16.5" customHeight="1" x14ac:dyDescent="0.3">
      <c r="A74" s="323" t="s">
        <v>226</v>
      </c>
      <c r="B74" s="324"/>
      <c r="C74" s="324"/>
      <c r="D74" s="324"/>
      <c r="E74" s="324"/>
      <c r="F74" s="325"/>
    </row>
    <row r="75" spans="1:6" x14ac:dyDescent="0.3">
      <c r="A75" s="124" t="s">
        <v>227</v>
      </c>
      <c r="B75" s="124" t="s">
        <v>15</v>
      </c>
      <c r="C75" s="124">
        <v>2</v>
      </c>
      <c r="D75" s="124">
        <v>2</v>
      </c>
      <c r="E75" s="124">
        <v>2</v>
      </c>
      <c r="F75" s="124" t="s">
        <v>245</v>
      </c>
    </row>
    <row r="76" spans="1:6" x14ac:dyDescent="0.3">
      <c r="A76" s="124" t="s">
        <v>228</v>
      </c>
      <c r="B76" s="124" t="s">
        <v>165</v>
      </c>
      <c r="C76" s="124">
        <v>20</v>
      </c>
      <c r="D76" s="124">
        <v>20</v>
      </c>
      <c r="E76" s="124">
        <v>20</v>
      </c>
      <c r="F76" s="124" t="s">
        <v>245</v>
      </c>
    </row>
    <row r="77" spans="1:6" x14ac:dyDescent="0.3">
      <c r="A77" s="323" t="s">
        <v>229</v>
      </c>
      <c r="B77" s="324"/>
      <c r="C77" s="324"/>
      <c r="D77" s="324"/>
      <c r="E77" s="324"/>
      <c r="F77" s="325"/>
    </row>
    <row r="78" spans="1:6" ht="16.8" customHeight="1" x14ac:dyDescent="0.3">
      <c r="A78" s="124" t="s">
        <v>230</v>
      </c>
      <c r="B78" s="124" t="s">
        <v>41</v>
      </c>
      <c r="C78" s="124">
        <v>2</v>
      </c>
      <c r="D78" s="124">
        <v>2</v>
      </c>
      <c r="E78" s="124">
        <v>2</v>
      </c>
      <c r="F78" s="124" t="s">
        <v>246</v>
      </c>
    </row>
    <row r="79" spans="1:6" ht="14.4" customHeight="1" x14ac:dyDescent="0.3">
      <c r="A79" s="323" t="s">
        <v>231</v>
      </c>
      <c r="B79" s="324"/>
      <c r="C79" s="324"/>
      <c r="D79" s="324"/>
      <c r="E79" s="324"/>
      <c r="F79" s="325"/>
    </row>
    <row r="80" spans="1:6" ht="16.2" customHeight="1" x14ac:dyDescent="0.3">
      <c r="A80" s="124" t="s">
        <v>232</v>
      </c>
      <c r="B80" s="124" t="s">
        <v>57</v>
      </c>
      <c r="C80" s="124">
        <v>6</v>
      </c>
      <c r="D80" s="124">
        <v>3</v>
      </c>
      <c r="E80" s="124">
        <v>3</v>
      </c>
      <c r="F80" s="124" t="s">
        <v>246</v>
      </c>
    </row>
    <row r="81" spans="1:6" ht="16.8" customHeight="1" x14ac:dyDescent="0.3">
      <c r="A81" s="323" t="s">
        <v>233</v>
      </c>
      <c r="B81" s="324"/>
      <c r="C81" s="324"/>
      <c r="D81" s="324"/>
      <c r="E81" s="324"/>
      <c r="F81" s="325"/>
    </row>
    <row r="82" spans="1:6" ht="19.8" customHeight="1" x14ac:dyDescent="0.3">
      <c r="A82" s="124" t="s">
        <v>166</v>
      </c>
      <c r="B82" s="124" t="s">
        <v>167</v>
      </c>
      <c r="C82" s="124">
        <v>80</v>
      </c>
      <c r="D82" s="124">
        <v>80</v>
      </c>
      <c r="E82" s="124">
        <v>80</v>
      </c>
      <c r="F82" s="124" t="s">
        <v>247</v>
      </c>
    </row>
    <row r="83" spans="1:6" ht="18.600000000000001" customHeight="1" x14ac:dyDescent="0.3">
      <c r="A83" s="124" t="s">
        <v>168</v>
      </c>
      <c r="B83" s="124" t="s">
        <v>169</v>
      </c>
      <c r="C83" s="124">
        <v>12</v>
      </c>
      <c r="D83" s="124">
        <v>11</v>
      </c>
      <c r="E83" s="124">
        <v>11</v>
      </c>
      <c r="F83" s="124" t="s">
        <v>247</v>
      </c>
    </row>
    <row r="84" spans="1:6" ht="16.8" customHeight="1" x14ac:dyDescent="0.3">
      <c r="A84" s="323" t="s">
        <v>234</v>
      </c>
      <c r="B84" s="324"/>
      <c r="C84" s="324"/>
      <c r="D84" s="324"/>
      <c r="E84" s="324"/>
      <c r="F84" s="325"/>
    </row>
    <row r="85" spans="1:6" x14ac:dyDescent="0.3">
      <c r="A85" s="323" t="s">
        <v>235</v>
      </c>
      <c r="B85" s="324"/>
      <c r="C85" s="324"/>
      <c r="D85" s="324"/>
      <c r="E85" s="324"/>
      <c r="F85" s="325"/>
    </row>
    <row r="86" spans="1:6" ht="13.2" customHeight="1" x14ac:dyDescent="0.3">
      <c r="A86" s="124" t="s">
        <v>236</v>
      </c>
      <c r="B86" s="124" t="s">
        <v>43</v>
      </c>
      <c r="C86" s="124">
        <v>1</v>
      </c>
      <c r="D86" s="124">
        <v>1</v>
      </c>
      <c r="E86" s="124">
        <v>1</v>
      </c>
      <c r="F86" s="124" t="s">
        <v>248</v>
      </c>
    </row>
    <row r="87" spans="1:6" ht="14.4" customHeight="1" x14ac:dyDescent="0.3">
      <c r="A87" s="124" t="s">
        <v>237</v>
      </c>
      <c r="B87" s="124" t="s">
        <v>44</v>
      </c>
      <c r="C87" s="124">
        <v>4</v>
      </c>
      <c r="D87" s="124">
        <v>4</v>
      </c>
      <c r="E87" s="124">
        <v>4</v>
      </c>
      <c r="F87" s="124" t="s">
        <v>248</v>
      </c>
    </row>
    <row r="88" spans="1:6" x14ac:dyDescent="0.3">
      <c r="A88" s="323" t="s">
        <v>238</v>
      </c>
      <c r="B88" s="324"/>
      <c r="C88" s="324"/>
      <c r="D88" s="324"/>
      <c r="E88" s="324"/>
      <c r="F88" s="325"/>
    </row>
    <row r="89" spans="1:6" x14ac:dyDescent="0.3">
      <c r="A89" s="124" t="s">
        <v>275</v>
      </c>
      <c r="B89" s="124" t="s">
        <v>46</v>
      </c>
      <c r="C89" s="124">
        <v>6</v>
      </c>
      <c r="D89" s="124">
        <v>6</v>
      </c>
      <c r="E89" s="124">
        <v>6</v>
      </c>
      <c r="F89" s="124" t="s">
        <v>248</v>
      </c>
    </row>
    <row r="90" spans="1:6" x14ac:dyDescent="0.3">
      <c r="A90" s="323" t="s">
        <v>274</v>
      </c>
      <c r="B90" s="324"/>
      <c r="C90" s="324"/>
      <c r="D90" s="324"/>
      <c r="E90" s="324"/>
      <c r="F90" s="325"/>
    </row>
    <row r="91" spans="1:6" x14ac:dyDescent="0.3">
      <c r="A91" s="124" t="s">
        <v>276</v>
      </c>
      <c r="B91" s="124" t="s">
        <v>46</v>
      </c>
      <c r="C91" s="124">
        <v>1</v>
      </c>
      <c r="D91" s="124">
        <v>0</v>
      </c>
      <c r="E91" s="124">
        <v>0</v>
      </c>
      <c r="F91" s="124" t="s">
        <v>248</v>
      </c>
    </row>
    <row r="92" spans="1:6" x14ac:dyDescent="0.3">
      <c r="A92" s="323" t="s">
        <v>239</v>
      </c>
      <c r="B92" s="324"/>
      <c r="C92" s="324"/>
      <c r="D92" s="324"/>
      <c r="E92" s="324"/>
      <c r="F92" s="325"/>
    </row>
    <row r="93" spans="1:6" x14ac:dyDescent="0.3">
      <c r="A93" s="124" t="s">
        <v>240</v>
      </c>
      <c r="B93" s="124" t="s">
        <v>13</v>
      </c>
      <c r="C93" s="124">
        <v>14</v>
      </c>
      <c r="D93" s="124">
        <v>17</v>
      </c>
      <c r="E93" s="124">
        <v>15</v>
      </c>
      <c r="F93" s="124" t="s">
        <v>249</v>
      </c>
    </row>
    <row r="94" spans="1:6" ht="16.2" customHeight="1" x14ac:dyDescent="0.3">
      <c r="A94" s="124" t="s">
        <v>241</v>
      </c>
      <c r="B94" s="124" t="s">
        <v>277</v>
      </c>
      <c r="C94" s="124">
        <v>2</v>
      </c>
      <c r="D94" s="124">
        <v>0</v>
      </c>
      <c r="E94" s="124">
        <v>0</v>
      </c>
      <c r="F94" s="124" t="s">
        <v>249</v>
      </c>
    </row>
  </sheetData>
  <mergeCells count="37">
    <mergeCell ref="A61:F61"/>
    <mergeCell ref="A51:F51"/>
    <mergeCell ref="A53:F53"/>
    <mergeCell ref="A55:F55"/>
    <mergeCell ref="A57:F57"/>
    <mergeCell ref="A59:F59"/>
    <mergeCell ref="A88:F88"/>
    <mergeCell ref="A92:F92"/>
    <mergeCell ref="A63:F63"/>
    <mergeCell ref="A65:F65"/>
    <mergeCell ref="A67:F67"/>
    <mergeCell ref="A69:F69"/>
    <mergeCell ref="A72:F72"/>
    <mergeCell ref="A74:F74"/>
    <mergeCell ref="A79:F79"/>
    <mergeCell ref="A85:F85"/>
    <mergeCell ref="A77:F77"/>
    <mergeCell ref="A81:F81"/>
    <mergeCell ref="A84:F84"/>
    <mergeCell ref="A90:F90"/>
    <mergeCell ref="A35:F35"/>
    <mergeCell ref="A41:F41"/>
    <mergeCell ref="A44:F44"/>
    <mergeCell ref="A46:F46"/>
    <mergeCell ref="A49:F49"/>
    <mergeCell ref="A39:F39"/>
    <mergeCell ref="A22:F22"/>
    <mergeCell ref="A28:F28"/>
    <mergeCell ref="A32:F32"/>
    <mergeCell ref="A10:F10"/>
    <mergeCell ref="A11:F11"/>
    <mergeCell ref="A15:F15"/>
    <mergeCell ref="A1:A2"/>
    <mergeCell ref="C1:E1"/>
    <mergeCell ref="F1:F2"/>
    <mergeCell ref="A4:F4"/>
    <mergeCell ref="A19:F19"/>
  </mergeCells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Programa - 02</vt:lpstr>
      <vt:lpstr>Stebėsenos rodikliai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Baškevičienė</dc:creator>
  <cp:lastModifiedBy>Asta Baskeviciene</cp:lastModifiedBy>
  <cp:lastPrinted>2022-02-21T13:04:17Z</cp:lastPrinted>
  <dcterms:created xsi:type="dcterms:W3CDTF">2017-10-10T13:17:26Z</dcterms:created>
  <dcterms:modified xsi:type="dcterms:W3CDTF">2024-01-23T14:30:38Z</dcterms:modified>
</cp:coreProperties>
</file>